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e of Illinois\Bond Documents\"/>
    </mc:Choice>
  </mc:AlternateContent>
  <bookViews>
    <workbookView xWindow="0" yWindow="0" windowWidth="28800" windowHeight="12210" activeTab="3"/>
  </bookViews>
  <sheets>
    <sheet name="COI" sheetId="8" r:id="rId1"/>
    <sheet name="C-05 2019A" sheetId="7" state="hidden" r:id="rId2"/>
    <sheet name="2019A" sheetId="5" r:id="rId3"/>
    <sheet name="Total Debt" sheetId="3" r:id="rId4"/>
    <sheet name="Series Detail" sheetId="1" r:id="rId5"/>
  </sheets>
  <definedNames>
    <definedName name="_xlnm.Print_Area" localSheetId="2">'2019A'!$A$1:$M$56</definedName>
    <definedName name="_xlnm.Print_Area" localSheetId="0">COI!$A$1:$K$26</definedName>
    <definedName name="_xlnm.Print_Area" localSheetId="4">'Series Detail'!$F$1:$U$59</definedName>
    <definedName name="_xlnm.Print_Area" localSheetId="3">'Total Debt'!$A$1:$M$55</definedName>
    <definedName name="_xlnm.Print_Titles" localSheetId="2">'2019A'!$1:$8</definedName>
    <definedName name="_xlnm.Print_Titles" localSheetId="4">'Series Detail'!$F:$G</definedName>
    <definedName name="_xlnm.Print_Titles" localSheetId="3">'Total Debt'!$1:$8</definedName>
    <definedName name="ProjectName" localSheetId="3">{"Client Name or Project Name"}</definedName>
    <definedName name="ProjectName">{"Client Name or Project Name"}</definedName>
  </definedNames>
  <calcPr calcId="162913"/>
</workbook>
</file>

<file path=xl/calcChain.xml><?xml version="1.0" encoding="utf-8"?>
<calcChain xmlns="http://schemas.openxmlformats.org/spreadsheetml/2006/main">
  <c r="B10" i="8" l="1"/>
  <c r="J10" i="8" s="1"/>
  <c r="A26" i="8"/>
  <c r="H17" i="8"/>
  <c r="J16" i="8"/>
  <c r="H16" i="8"/>
  <c r="H10" i="8"/>
  <c r="B13" i="8" l="1"/>
  <c r="B20" i="8" s="1"/>
  <c r="J15" i="8"/>
  <c r="J13" i="8" l="1"/>
  <c r="J20" i="8"/>
  <c r="K23" i="8" s="1"/>
  <c r="K22" i="8" l="1"/>
  <c r="H13" i="8" l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I52" i="3"/>
  <c r="G52" i="3"/>
  <c r="E52" i="3"/>
  <c r="C52" i="3"/>
  <c r="I50" i="3"/>
  <c r="G50" i="3"/>
  <c r="E50" i="3"/>
  <c r="C50" i="3"/>
  <c r="I48" i="3"/>
  <c r="G48" i="3"/>
  <c r="E48" i="3"/>
  <c r="C48" i="3"/>
  <c r="I46" i="3"/>
  <c r="G46" i="3"/>
  <c r="E46" i="3"/>
  <c r="C46" i="3"/>
  <c r="I44" i="3"/>
  <c r="G44" i="3"/>
  <c r="E44" i="3"/>
  <c r="C44" i="3"/>
  <c r="K44" i="3" s="1"/>
  <c r="I42" i="3"/>
  <c r="G42" i="3"/>
  <c r="E42" i="3"/>
  <c r="C42" i="3"/>
  <c r="K42" i="3" s="1"/>
  <c r="I40" i="3"/>
  <c r="G40" i="3"/>
  <c r="E40" i="3"/>
  <c r="C40" i="3"/>
  <c r="K40" i="3" s="1"/>
  <c r="I38" i="3"/>
  <c r="G38" i="3"/>
  <c r="E38" i="3"/>
  <c r="C38" i="3"/>
  <c r="I36" i="3"/>
  <c r="G36" i="3"/>
  <c r="E36" i="3"/>
  <c r="C36" i="3"/>
  <c r="I34" i="3"/>
  <c r="G34" i="3"/>
  <c r="E34" i="3"/>
  <c r="C34" i="3"/>
  <c r="I32" i="3"/>
  <c r="G32" i="3"/>
  <c r="E32" i="3"/>
  <c r="C32" i="3"/>
  <c r="I30" i="3"/>
  <c r="G30" i="3"/>
  <c r="E30" i="3"/>
  <c r="C30" i="3"/>
  <c r="I28" i="3"/>
  <c r="G28" i="3"/>
  <c r="E28" i="3"/>
  <c r="C28" i="3"/>
  <c r="K28" i="3" s="1"/>
  <c r="I26" i="3"/>
  <c r="G26" i="3"/>
  <c r="E26" i="3"/>
  <c r="C26" i="3"/>
  <c r="K26" i="3" s="1"/>
  <c r="I24" i="3"/>
  <c r="G24" i="3"/>
  <c r="E24" i="3"/>
  <c r="C24" i="3"/>
  <c r="K24" i="3" s="1"/>
  <c r="I22" i="3"/>
  <c r="G22" i="3"/>
  <c r="E22" i="3"/>
  <c r="C22" i="3"/>
  <c r="I20" i="3"/>
  <c r="G20" i="3"/>
  <c r="E20" i="3"/>
  <c r="C20" i="3"/>
  <c r="I18" i="3"/>
  <c r="G18" i="3"/>
  <c r="E18" i="3"/>
  <c r="C18" i="3"/>
  <c r="I16" i="3"/>
  <c r="G16" i="3"/>
  <c r="E16" i="3"/>
  <c r="C16" i="3"/>
  <c r="I14" i="3"/>
  <c r="G14" i="3"/>
  <c r="E14" i="3"/>
  <c r="C14" i="3"/>
  <c r="I12" i="3"/>
  <c r="G12" i="3"/>
  <c r="E12" i="3"/>
  <c r="C12" i="3"/>
  <c r="K12" i="3" s="1"/>
  <c r="I10" i="3"/>
  <c r="G10" i="3"/>
  <c r="E10" i="3"/>
  <c r="C10" i="3"/>
  <c r="T58" i="1"/>
  <c r="S58" i="1"/>
  <c r="R58" i="1"/>
  <c r="P58" i="1"/>
  <c r="L56" i="1"/>
  <c r="I53" i="3" s="1"/>
  <c r="K56" i="1"/>
  <c r="G53" i="3" s="1"/>
  <c r="J56" i="1"/>
  <c r="E53" i="3" s="1"/>
  <c r="I56" i="1"/>
  <c r="C53" i="3" s="1"/>
  <c r="L54" i="1"/>
  <c r="I51" i="3" s="1"/>
  <c r="K54" i="1"/>
  <c r="G51" i="3" s="1"/>
  <c r="J54" i="1"/>
  <c r="E51" i="3" s="1"/>
  <c r="I54" i="1"/>
  <c r="C51" i="3" s="1"/>
  <c r="K51" i="3" s="1"/>
  <c r="L52" i="1"/>
  <c r="I49" i="3" s="1"/>
  <c r="K52" i="1"/>
  <c r="G49" i="3" s="1"/>
  <c r="J52" i="1"/>
  <c r="E49" i="3" s="1"/>
  <c r="I52" i="1"/>
  <c r="C49" i="3" s="1"/>
  <c r="K49" i="3" s="1"/>
  <c r="L50" i="1"/>
  <c r="I47" i="3" s="1"/>
  <c r="K50" i="1"/>
  <c r="G47" i="3" s="1"/>
  <c r="J50" i="1"/>
  <c r="E47" i="3" s="1"/>
  <c r="I50" i="1"/>
  <c r="C47" i="3" s="1"/>
  <c r="L48" i="1"/>
  <c r="I45" i="3" s="1"/>
  <c r="K48" i="1"/>
  <c r="G45" i="3" s="1"/>
  <c r="J48" i="1"/>
  <c r="E45" i="3" s="1"/>
  <c r="I48" i="1"/>
  <c r="C45" i="3" s="1"/>
  <c r="L46" i="1"/>
  <c r="I43" i="3" s="1"/>
  <c r="K46" i="1"/>
  <c r="G43" i="3" s="1"/>
  <c r="J46" i="1"/>
  <c r="E43" i="3" s="1"/>
  <c r="I46" i="1"/>
  <c r="C43" i="3" s="1"/>
  <c r="K43" i="3" s="1"/>
  <c r="L44" i="1"/>
  <c r="I41" i="3" s="1"/>
  <c r="K44" i="1"/>
  <c r="G41" i="3" s="1"/>
  <c r="J44" i="1"/>
  <c r="E41" i="3" s="1"/>
  <c r="I44" i="1"/>
  <c r="C41" i="3" s="1"/>
  <c r="K41" i="3" s="1"/>
  <c r="L42" i="1"/>
  <c r="I39" i="3" s="1"/>
  <c r="K42" i="1"/>
  <c r="G39" i="3" s="1"/>
  <c r="J42" i="1"/>
  <c r="E39" i="3" s="1"/>
  <c r="I42" i="1"/>
  <c r="C39" i="3" s="1"/>
  <c r="L40" i="1"/>
  <c r="I37" i="3" s="1"/>
  <c r="K40" i="1"/>
  <c r="G37" i="3" s="1"/>
  <c r="J40" i="1"/>
  <c r="E37" i="3" s="1"/>
  <c r="I40" i="1"/>
  <c r="C37" i="3" s="1"/>
  <c r="L38" i="1"/>
  <c r="I35" i="3" s="1"/>
  <c r="K38" i="1"/>
  <c r="G35" i="3" s="1"/>
  <c r="J38" i="1"/>
  <c r="E35" i="3" s="1"/>
  <c r="I38" i="1"/>
  <c r="C35" i="3" s="1"/>
  <c r="K35" i="3" s="1"/>
  <c r="L36" i="1"/>
  <c r="I33" i="3" s="1"/>
  <c r="K36" i="1"/>
  <c r="G33" i="3" s="1"/>
  <c r="J36" i="1"/>
  <c r="E33" i="3" s="1"/>
  <c r="I36" i="1"/>
  <c r="C33" i="3" s="1"/>
  <c r="K33" i="3" s="1"/>
  <c r="L34" i="1"/>
  <c r="I31" i="3" s="1"/>
  <c r="K34" i="1"/>
  <c r="G31" i="3" s="1"/>
  <c r="J34" i="1"/>
  <c r="E31" i="3" s="1"/>
  <c r="I34" i="1"/>
  <c r="C31" i="3" s="1"/>
  <c r="L32" i="1"/>
  <c r="I29" i="3" s="1"/>
  <c r="K32" i="1"/>
  <c r="G29" i="3" s="1"/>
  <c r="J32" i="1"/>
  <c r="E29" i="3" s="1"/>
  <c r="I32" i="1"/>
  <c r="C29" i="3" s="1"/>
  <c r="L30" i="1"/>
  <c r="I27" i="3" s="1"/>
  <c r="K30" i="1"/>
  <c r="G27" i="3" s="1"/>
  <c r="J30" i="1"/>
  <c r="E27" i="3" s="1"/>
  <c r="I30" i="1"/>
  <c r="C27" i="3" s="1"/>
  <c r="K27" i="3" s="1"/>
  <c r="L28" i="1"/>
  <c r="I25" i="3" s="1"/>
  <c r="K28" i="1"/>
  <c r="G25" i="3" s="1"/>
  <c r="J28" i="1"/>
  <c r="E25" i="3" s="1"/>
  <c r="I28" i="1"/>
  <c r="C25" i="3" s="1"/>
  <c r="K25" i="3" s="1"/>
  <c r="L26" i="1"/>
  <c r="I23" i="3" s="1"/>
  <c r="K26" i="1"/>
  <c r="G23" i="3" s="1"/>
  <c r="J26" i="1"/>
  <c r="E23" i="3" s="1"/>
  <c r="I26" i="1"/>
  <c r="C23" i="3" s="1"/>
  <c r="L24" i="1"/>
  <c r="I21" i="3" s="1"/>
  <c r="K24" i="1"/>
  <c r="G21" i="3" s="1"/>
  <c r="J24" i="1"/>
  <c r="E21" i="3" s="1"/>
  <c r="I24" i="1"/>
  <c r="C21" i="3" s="1"/>
  <c r="L22" i="1"/>
  <c r="I19" i="3" s="1"/>
  <c r="K22" i="1"/>
  <c r="G19" i="3" s="1"/>
  <c r="J22" i="1"/>
  <c r="E19" i="3" s="1"/>
  <c r="I22" i="1"/>
  <c r="C19" i="3" s="1"/>
  <c r="K19" i="3" s="1"/>
  <c r="L20" i="1"/>
  <c r="I17" i="3" s="1"/>
  <c r="K20" i="1"/>
  <c r="G17" i="3" s="1"/>
  <c r="J20" i="1"/>
  <c r="E17" i="3" s="1"/>
  <c r="I20" i="1"/>
  <c r="C17" i="3" s="1"/>
  <c r="K17" i="3" s="1"/>
  <c r="L18" i="1"/>
  <c r="I15" i="3" s="1"/>
  <c r="K18" i="1"/>
  <c r="G15" i="3" s="1"/>
  <c r="J18" i="1"/>
  <c r="E15" i="3" s="1"/>
  <c r="I18" i="1"/>
  <c r="C15" i="3" s="1"/>
  <c r="L16" i="1"/>
  <c r="I13" i="3" s="1"/>
  <c r="K16" i="1"/>
  <c r="G13" i="3" s="1"/>
  <c r="J16" i="1"/>
  <c r="E13" i="3" s="1"/>
  <c r="I16" i="1"/>
  <c r="C13" i="3" s="1"/>
  <c r="L14" i="1"/>
  <c r="I11" i="3" s="1"/>
  <c r="K14" i="1"/>
  <c r="G11" i="3" s="1"/>
  <c r="J14" i="1"/>
  <c r="E11" i="3" s="1"/>
  <c r="I14" i="1"/>
  <c r="C11" i="3" s="1"/>
  <c r="K11" i="3" s="1"/>
  <c r="L12" i="1"/>
  <c r="L58" i="1" s="1"/>
  <c r="K12" i="1"/>
  <c r="G9" i="3" s="1"/>
  <c r="J12" i="1"/>
  <c r="J58" i="1" s="1"/>
  <c r="I12" i="1"/>
  <c r="I58" i="1" s="1"/>
  <c r="G53" i="5"/>
  <c r="G52" i="5" s="1"/>
  <c r="M53" i="5"/>
  <c r="I55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H33" i="7"/>
  <c r="H20" i="8" l="1"/>
  <c r="K20" i="8" s="1"/>
  <c r="K13" i="8"/>
  <c r="K14" i="3"/>
  <c r="K30" i="3"/>
  <c r="K46" i="3"/>
  <c r="K16" i="3"/>
  <c r="M17" i="3" s="1"/>
  <c r="K18" i="3"/>
  <c r="K20" i="3"/>
  <c r="K32" i="3"/>
  <c r="K34" i="3"/>
  <c r="M35" i="3" s="1"/>
  <c r="K36" i="3"/>
  <c r="K48" i="3"/>
  <c r="K50" i="3"/>
  <c r="K52" i="3"/>
  <c r="M53" i="3" s="1"/>
  <c r="G55" i="3"/>
  <c r="K22" i="3"/>
  <c r="K38" i="3"/>
  <c r="M39" i="3" s="1"/>
  <c r="U58" i="1"/>
  <c r="K47" i="3"/>
  <c r="C9" i="3"/>
  <c r="M49" i="3"/>
  <c r="K13" i="3"/>
  <c r="M13" i="3" s="1"/>
  <c r="K21" i="3"/>
  <c r="K29" i="3"/>
  <c r="K37" i="3"/>
  <c r="M37" i="3" s="1"/>
  <c r="K45" i="3"/>
  <c r="K53" i="3"/>
  <c r="K15" i="3"/>
  <c r="M15" i="3" s="1"/>
  <c r="K23" i="3"/>
  <c r="M23" i="3" s="1"/>
  <c r="K31" i="3"/>
  <c r="M31" i="3" s="1"/>
  <c r="K39" i="3"/>
  <c r="C55" i="3"/>
  <c r="M19" i="3"/>
  <c r="M51" i="3"/>
  <c r="E9" i="3"/>
  <c r="K9" i="3" s="1"/>
  <c r="M9" i="3" s="1"/>
  <c r="I9" i="3"/>
  <c r="I55" i="3" s="1"/>
  <c r="K10" i="3"/>
  <c r="M11" i="3" s="1"/>
  <c r="M27" i="3"/>
  <c r="M43" i="3"/>
  <c r="M21" i="3"/>
  <c r="M25" i="3"/>
  <c r="M33" i="3"/>
  <c r="M45" i="3"/>
  <c r="M29" i="3"/>
  <c r="M41" i="3"/>
  <c r="K58" i="1"/>
  <c r="M12" i="1"/>
  <c r="M14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16" i="1"/>
  <c r="E55" i="5"/>
  <c r="M52" i="5"/>
  <c r="G51" i="5"/>
  <c r="E55" i="3" l="1"/>
  <c r="M47" i="3"/>
  <c r="M55" i="3"/>
  <c r="M51" i="5"/>
  <c r="G50" i="5"/>
  <c r="K55" i="3"/>
  <c r="M58" i="1"/>
  <c r="G49" i="5" l="1"/>
  <c r="M50" i="5"/>
  <c r="M49" i="5" l="1"/>
  <c r="G48" i="5"/>
  <c r="G47" i="5" l="1"/>
  <c r="M48" i="5"/>
  <c r="G46" i="5" l="1"/>
  <c r="M47" i="5"/>
  <c r="G45" i="5" l="1"/>
  <c r="M46" i="5"/>
  <c r="G44" i="5" l="1"/>
  <c r="M45" i="5"/>
  <c r="G43" i="5" l="1"/>
  <c r="M44" i="5"/>
  <c r="G42" i="5" l="1"/>
  <c r="M43" i="5"/>
  <c r="G41" i="5" l="1"/>
  <c r="M42" i="5"/>
  <c r="G40" i="5" l="1"/>
  <c r="M41" i="5"/>
  <c r="G39" i="5" l="1"/>
  <c r="M40" i="5"/>
  <c r="G38" i="5" l="1"/>
  <c r="M39" i="5"/>
  <c r="G37" i="5" l="1"/>
  <c r="M38" i="5"/>
  <c r="G36" i="5" l="1"/>
  <c r="M37" i="5"/>
  <c r="G35" i="5" l="1"/>
  <c r="M36" i="5"/>
  <c r="G34" i="5" l="1"/>
  <c r="M35" i="5"/>
  <c r="G33" i="5" l="1"/>
  <c r="M34" i="5"/>
  <c r="G32" i="5" l="1"/>
  <c r="M33" i="5"/>
  <c r="G31" i="5" l="1"/>
  <c r="M32" i="5"/>
  <c r="G30" i="5" l="1"/>
  <c r="M31" i="5"/>
  <c r="G29" i="5" l="1"/>
  <c r="M30" i="5"/>
  <c r="G28" i="5" l="1"/>
  <c r="M29" i="5"/>
  <c r="G27" i="5" l="1"/>
  <c r="M28" i="5"/>
  <c r="G26" i="5" l="1"/>
  <c r="M27" i="5"/>
  <c r="G25" i="5" l="1"/>
  <c r="M26" i="5"/>
  <c r="G24" i="5" l="1"/>
  <c r="M25" i="5"/>
  <c r="G23" i="5" l="1"/>
  <c r="M24" i="5"/>
  <c r="G22" i="5" l="1"/>
  <c r="M23" i="5"/>
  <c r="G21" i="5" l="1"/>
  <c r="M22" i="5"/>
  <c r="G20" i="5" l="1"/>
  <c r="M21" i="5"/>
  <c r="G19" i="5" l="1"/>
  <c r="M20" i="5"/>
  <c r="G18" i="5" l="1"/>
  <c r="M19" i="5"/>
  <c r="G17" i="5" l="1"/>
  <c r="M18" i="5"/>
  <c r="G16" i="5" l="1"/>
  <c r="M17" i="5"/>
  <c r="G15" i="5" l="1"/>
  <c r="M16" i="5"/>
  <c r="G14" i="5" l="1"/>
  <c r="M15" i="5"/>
  <c r="G13" i="5" l="1"/>
  <c r="M14" i="5"/>
  <c r="G12" i="5" l="1"/>
  <c r="K13" i="5"/>
  <c r="M13" i="5"/>
  <c r="G11" i="5" l="1"/>
  <c r="K12" i="5"/>
  <c r="M12" i="5"/>
  <c r="G10" i="5" l="1"/>
  <c r="K11" i="5"/>
  <c r="M11" i="5"/>
  <c r="K10" i="5" l="1"/>
  <c r="G9" i="5"/>
  <c r="M10" i="5"/>
  <c r="K9" i="5" l="1"/>
  <c r="K55" i="5" s="1"/>
  <c r="M9" i="5"/>
  <c r="M55" i="5" s="1"/>
  <c r="G55" i="5"/>
</calcChain>
</file>

<file path=xl/sharedStrings.xml><?xml version="1.0" encoding="utf-8"?>
<sst xmlns="http://schemas.openxmlformats.org/spreadsheetml/2006/main" count="143" uniqueCount="98">
  <si>
    <t>Outstanding Debt Service by Series</t>
  </si>
  <si>
    <t>Principal</t>
  </si>
  <si>
    <t>Coupon</t>
  </si>
  <si>
    <t>Interest</t>
  </si>
  <si>
    <t>Debt Service</t>
  </si>
  <si>
    <t>Compounded</t>
  </si>
  <si>
    <t>Total</t>
  </si>
  <si>
    <t>Period</t>
  </si>
  <si>
    <t>Ending</t>
  </si>
  <si>
    <t>Capitalized</t>
  </si>
  <si>
    <t>Annual</t>
  </si>
  <si>
    <t>METROPOLITAN PIER AND EXPOSITION AUTHORITY</t>
  </si>
  <si>
    <t>Check to Cash Flow Model</t>
  </si>
  <si>
    <t>Aggregate Debt Service</t>
  </si>
  <si>
    <t>Debt</t>
  </si>
  <si>
    <t xml:space="preserve">Capitalized </t>
  </si>
  <si>
    <t>Service</t>
  </si>
  <si>
    <t>Difference</t>
  </si>
  <si>
    <t>Date</t>
  </si>
  <si>
    <t>Bond and Interest Redemption Schedule</t>
  </si>
  <si>
    <t>STATE OF ILLINOIS</t>
  </si>
  <si>
    <t>(Use Supplemental page(s) as necessary)</t>
  </si>
  <si>
    <t>Is this issue a New Bond</t>
  </si>
  <si>
    <t>X</t>
  </si>
  <si>
    <t>or Existing Bond after Advance Refunding Debt</t>
  </si>
  <si>
    <t>Is this bond issue a Fixed Rate</t>
  </si>
  <si>
    <t>or Variable Rate</t>
  </si>
  <si>
    <t>Series</t>
  </si>
  <si>
    <t>Issued by</t>
  </si>
  <si>
    <t>Issue Date</t>
  </si>
  <si>
    <t>Total or Original Issue</t>
  </si>
  <si>
    <t>Purpose of Issue</t>
  </si>
  <si>
    <t>Denomination of Bonds</t>
  </si>
  <si>
    <t>Maturity Date</t>
  </si>
  <si>
    <t>Date of Delivery</t>
  </si>
  <si>
    <t>Last Principal Payment Date</t>
  </si>
  <si>
    <t>First Principal Payment Date</t>
  </si>
  <si>
    <t>First Interest Payment Date</t>
  </si>
  <si>
    <t>Last Interest Payment Date</t>
  </si>
  <si>
    <t>If applicable, completed Form C-31 or equivalent information as</t>
  </si>
  <si>
    <t>The preceding documents should be sent with a</t>
  </si>
  <si>
    <t>completed "Bond Interest and Redemption Schedule"</t>
  </si>
  <si>
    <t>By</t>
  </si>
  <si>
    <t>Title</t>
  </si>
  <si>
    <t>Telephone Number</t>
  </si>
  <si>
    <t>312-567-8010</t>
  </si>
  <si>
    <t>Chief Financial Officer</t>
  </si>
  <si>
    <t xml:space="preserve">  provided by issuing agency's bond counsel.</t>
  </si>
  <si>
    <t>A copy of the Prospectus / Official Statement.</t>
  </si>
  <si>
    <t>A copy of the Notice of Sale, where applicable.</t>
  </si>
  <si>
    <t>Interest Payment</t>
  </si>
  <si>
    <t>Dates</t>
  </si>
  <si>
    <t>Rate</t>
  </si>
  <si>
    <t>%</t>
  </si>
  <si>
    <t>Principal to be</t>
  </si>
  <si>
    <t>Redeemed</t>
  </si>
  <si>
    <t>Interest Due</t>
  </si>
  <si>
    <t>Bond Interest and Redemption Schedule</t>
  </si>
  <si>
    <t>Maturity Schedule as of</t>
  </si>
  <si>
    <t>Totals</t>
  </si>
  <si>
    <t>Metropolitan Pier and Exposition Authority</t>
  </si>
  <si>
    <t>312-791-6134</t>
  </si>
  <si>
    <t>Payment</t>
  </si>
  <si>
    <t>Metropolitan Pier and Exposition Authority Project Revenue Bonds, Series 2019A</t>
  </si>
  <si>
    <t>$36,865,000</t>
  </si>
  <si>
    <t>To finance energy conservation measures and related capital improvements</t>
  </si>
  <si>
    <t>to buildings and facilities of the Authority.  To pay interest on the Series</t>
  </si>
  <si>
    <t>2019A Bonds through June 15, 2021.  To pay issuance costs of the Series</t>
  </si>
  <si>
    <t>2019A Bonds.</t>
  </si>
  <si>
    <t>$100,000 or any integral multiple of $5,000 in excess of $100,000.</t>
  </si>
  <si>
    <t>Page 1 of 2    C-05   Series 2019A Project Revenue Bonds</t>
  </si>
  <si>
    <t>Page 2 of 2    C-05   Series 2019A Project Revenue Bonds</t>
  </si>
  <si>
    <t>Series 2019A Project Revenue Bonds</t>
  </si>
  <si>
    <t>Project Revenue Bonds, 2019A</t>
  </si>
  <si>
    <t>Outstanding Project Revenue Bond Debt Service by Series</t>
  </si>
  <si>
    <t>Total MPEA Project Revenue Bond Debt Service</t>
  </si>
  <si>
    <t>MPEA Project Revenue Bond Debt Service by Series</t>
  </si>
  <si>
    <t>(After Issuance of Series 2019A Project Revenue Bonds)</t>
  </si>
  <si>
    <t>Memo:</t>
  </si>
  <si>
    <t>MBE/WBE</t>
  </si>
  <si>
    <t>Discretionary</t>
  </si>
  <si>
    <t>Amount</t>
  </si>
  <si>
    <t>Amounts</t>
  </si>
  <si>
    <t>MBE</t>
  </si>
  <si>
    <t>WBE</t>
  </si>
  <si>
    <t>PFM Financial (Financial Advisor)</t>
  </si>
  <si>
    <t>Amalgamated Bank (Trustee)</t>
  </si>
  <si>
    <t>MPEA Misc Expenses</t>
  </si>
  <si>
    <t xml:space="preserve"> </t>
  </si>
  <si>
    <t>MPEA Series 2019A Project Revenue Bonds</t>
  </si>
  <si>
    <t>Costs Of Issuance</t>
  </si>
  <si>
    <t>Morgan Stanley (Commitment Fee)</t>
  </si>
  <si>
    <t>Chapman and Cutler (Purchaser's Counsel)</t>
  </si>
  <si>
    <t>Purchaser's fees:</t>
  </si>
  <si>
    <t>Final Par Amount</t>
  </si>
  <si>
    <t xml:space="preserve">    Total Purchaser's fees</t>
  </si>
  <si>
    <t>Katten Muchin Rosenman (Bond Counsel)</t>
  </si>
  <si>
    <t xml:space="preserve">    Total Costs Of Issuance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</si>
</sst>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00%"/>
    <numFmt numFmtId="166" formatCode="&quot;$&quot;#,##0"/>
    <numFmt numFmtId="167" formatCode="&quot;$&quot;#,##0.00"/>
    <numFmt numFmtId="168" formatCode="0.0%"/>
    <numFmt numFmtId="169" formatCode="&quot;$&quot;#,##0.000000"/>
    <numFmt numFmtId="170" formatCode="m/d/yyyy\ h:mm\ AM/PM"/>
  </numFmts>
  <fonts count="29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14" fontId="9" fillId="0" borderId="2" xfId="0" applyNumberFormat="1" applyFont="1" applyBorder="1" applyAlignment="1">
      <alignment horizontal="left"/>
    </xf>
    <xf numFmtId="0" fontId="9" fillId="0" borderId="0" xfId="0" applyFont="1" applyBorder="1"/>
    <xf numFmtId="6" fontId="9" fillId="0" borderId="2" xfId="0" quotePrefix="1" applyNumberFormat="1" applyFont="1" applyBorder="1"/>
    <xf numFmtId="14" fontId="9" fillId="0" borderId="2" xfId="0" applyNumberFormat="1" applyFont="1" applyBorder="1"/>
    <xf numFmtId="14" fontId="9" fillId="0" borderId="2" xfId="0" quotePrefix="1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quotePrefix="1" applyNumberFormat="1" applyFont="1" applyBorder="1" applyAlignment="1"/>
    <xf numFmtId="0" fontId="9" fillId="0" borderId="0" xfId="0" applyFont="1" applyBorder="1" applyAlignment="1"/>
    <xf numFmtId="0" fontId="10" fillId="0" borderId="0" xfId="0" applyFont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0" fontId="4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1" xfId="2" applyFont="1" applyFill="1" applyBorder="1"/>
    <xf numFmtId="43" fontId="3" fillId="0" borderId="0" xfId="1" applyFont="1" applyFill="1" applyBorder="1"/>
    <xf numFmtId="0" fontId="6" fillId="0" borderId="0" xfId="0" applyFont="1"/>
    <xf numFmtId="1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/>
    <xf numFmtId="164" fontId="15" fillId="0" borderId="0" xfId="0" applyNumberFormat="1" applyFont="1" applyFill="1" applyBorder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" fontId="11" fillId="2" borderId="7" xfId="0" applyNumberFormat="1" applyFont="1" applyFill="1" applyBorder="1"/>
    <xf numFmtId="0" fontId="18" fillId="0" borderId="0" xfId="0" applyFont="1"/>
    <xf numFmtId="0" fontId="19" fillId="0" borderId="1" xfId="0" applyFont="1" applyFill="1" applyBorder="1"/>
    <xf numFmtId="0" fontId="11" fillId="0" borderId="1" xfId="0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0" fontId="20" fillId="0" borderId="8" xfId="0" applyFont="1" applyFill="1" applyBorder="1"/>
    <xf numFmtId="14" fontId="11" fillId="0" borderId="0" xfId="0" applyNumberFormat="1" applyFont="1" applyFill="1" applyBorder="1" applyAlignment="1">
      <alignment horizontal="left"/>
    </xf>
    <xf numFmtId="4" fontId="21" fillId="0" borderId="0" xfId="0" applyNumberFormat="1" applyFont="1" applyFill="1" applyBorder="1"/>
    <xf numFmtId="14" fontId="20" fillId="0" borderId="4" xfId="0" applyNumberFormat="1" applyFont="1" applyFill="1" applyBorder="1" applyAlignment="1">
      <alignment horizontal="left"/>
    </xf>
    <xf numFmtId="4" fontId="20" fillId="0" borderId="4" xfId="0" applyNumberFormat="1" applyFont="1" applyFill="1" applyBorder="1"/>
    <xf numFmtId="14" fontId="20" fillId="0" borderId="1" xfId="0" applyNumberFormat="1" applyFont="1" applyFill="1" applyBorder="1" applyAlignment="1">
      <alignment horizontal="left"/>
    </xf>
    <xf numFmtId="4" fontId="20" fillId="0" borderId="1" xfId="0" applyNumberFormat="1" applyFont="1" applyFill="1" applyBorder="1"/>
    <xf numFmtId="14" fontId="20" fillId="0" borderId="0" xfId="0" applyNumberFormat="1" applyFont="1" applyFill="1" applyBorder="1" applyAlignment="1">
      <alignment horizontal="left"/>
    </xf>
    <xf numFmtId="10" fontId="11" fillId="0" borderId="0" xfId="3" applyNumberFormat="1" applyFont="1" applyFill="1" applyBorder="1"/>
    <xf numFmtId="0" fontId="9" fillId="0" borderId="2" xfId="0" applyFont="1" applyBorder="1" applyAlignment="1"/>
    <xf numFmtId="0" fontId="9" fillId="0" borderId="0" xfId="0" applyFont="1" applyAlignment="1"/>
    <xf numFmtId="0" fontId="9" fillId="0" borderId="2" xfId="0" quotePrefix="1" applyFont="1" applyBorder="1" applyAlignment="1"/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0" fillId="2" borderId="6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25" fillId="0" borderId="0" xfId="0" applyFont="1" applyAlignment="1">
      <alignment horizontal="right"/>
    </xf>
    <xf numFmtId="0" fontId="4" fillId="0" borderId="0" xfId="0" applyFont="1"/>
    <xf numFmtId="166" fontId="4" fillId="0" borderId="0" xfId="0" applyNumberFormat="1" applyFont="1"/>
    <xf numFmtId="167" fontId="3" fillId="0" borderId="0" xfId="0" applyNumberFormat="1" applyFont="1"/>
    <xf numFmtId="0" fontId="3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7" fontId="3" fillId="0" borderId="0" xfId="0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43" fontId="3" fillId="0" borderId="0" xfId="0" applyNumberFormat="1" applyFont="1" applyFill="1" applyBorder="1"/>
    <xf numFmtId="4" fontId="3" fillId="0" borderId="2" xfId="0" applyNumberFormat="1" applyFont="1" applyFill="1" applyBorder="1"/>
    <xf numFmtId="168" fontId="3" fillId="0" borderId="0" xfId="3" applyNumberFormat="1" applyFont="1" applyFill="1"/>
    <xf numFmtId="16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4" fontId="3" fillId="3" borderId="0" xfId="0" applyNumberFormat="1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center"/>
    </xf>
    <xf numFmtId="167" fontId="3" fillId="0" borderId="5" xfId="0" applyNumberFormat="1" applyFont="1" applyFill="1" applyBorder="1"/>
    <xf numFmtId="10" fontId="3" fillId="0" borderId="0" xfId="3" applyNumberFormat="1" applyFont="1" applyFill="1"/>
    <xf numFmtId="9" fontId="3" fillId="0" borderId="0" xfId="0" applyNumberFormat="1" applyFont="1"/>
    <xf numFmtId="4" fontId="3" fillId="0" borderId="0" xfId="0" applyNumberFormat="1" applyFont="1"/>
    <xf numFmtId="167" fontId="28" fillId="0" borderId="0" xfId="0" applyNumberFormat="1" applyFont="1" applyFill="1" applyBorder="1"/>
    <xf numFmtId="170" fontId="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N10" sqref="N10"/>
    </sheetView>
  </sheetViews>
  <sheetFormatPr defaultRowHeight="15" x14ac:dyDescent="0.25"/>
  <cols>
    <col min="1" max="1" width="58.5" style="93" customWidth="1"/>
    <col min="2" max="2" width="17.1640625" style="93" customWidth="1"/>
    <col min="3" max="3" width="1" style="93" customWidth="1"/>
    <col min="4" max="4" width="10.33203125" style="95" customWidth="1"/>
    <col min="5" max="5" width="1" style="93" customWidth="1"/>
    <col min="6" max="6" width="13" style="95" customWidth="1"/>
    <col min="7" max="7" width="1" style="93" customWidth="1"/>
    <col min="8" max="8" width="15.83203125" style="93" customWidth="1"/>
    <col min="9" max="9" width="1" style="93" customWidth="1"/>
    <col min="10" max="10" width="15.83203125" style="93" customWidth="1"/>
    <col min="11" max="11" width="10.5" style="93" customWidth="1"/>
    <col min="12" max="12" width="4.33203125" style="93" customWidth="1"/>
    <col min="13" max="13" width="17.6640625" style="93" customWidth="1"/>
    <col min="14" max="14" width="16.1640625" style="93" customWidth="1"/>
    <col min="15" max="15" width="15.5" style="93" customWidth="1"/>
    <col min="16" max="16" width="9.33203125" style="93"/>
    <col min="17" max="17" width="21.1640625" style="94" customWidth="1"/>
    <col min="18" max="16384" width="9.33203125" style="93"/>
  </cols>
  <sheetData>
    <row r="1" spans="1:14" ht="27" x14ac:dyDescent="0.35">
      <c r="A1" s="127" t="s">
        <v>89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25.5" x14ac:dyDescent="0.35">
      <c r="A2" s="128" t="s">
        <v>90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4" ht="18.75" x14ac:dyDescent="0.3">
      <c r="H3" s="96"/>
      <c r="I3" s="97"/>
      <c r="J3" s="98"/>
    </row>
    <row r="4" spans="1:14" ht="18.75" x14ac:dyDescent="0.3">
      <c r="A4" s="99" t="s">
        <v>94</v>
      </c>
      <c r="B4" s="100">
        <v>36865000</v>
      </c>
      <c r="H4" s="96"/>
      <c r="I4" s="97"/>
      <c r="J4" s="98"/>
    </row>
    <row r="5" spans="1:14" x14ac:dyDescent="0.25">
      <c r="B5" s="101"/>
      <c r="I5" s="102"/>
    </row>
    <row r="6" spans="1:14" x14ac:dyDescent="0.25">
      <c r="B6" s="103"/>
      <c r="H6" s="129" t="s">
        <v>78</v>
      </c>
      <c r="I6" s="129"/>
      <c r="J6" s="129"/>
    </row>
    <row r="7" spans="1:14" x14ac:dyDescent="0.25">
      <c r="A7" s="104"/>
      <c r="B7" s="105" t="s">
        <v>6</v>
      </c>
      <c r="H7" s="105" t="s">
        <v>79</v>
      </c>
      <c r="I7" s="102"/>
      <c r="J7" s="105" t="s">
        <v>80</v>
      </c>
    </row>
    <row r="8" spans="1:14" x14ac:dyDescent="0.25">
      <c r="B8" s="106" t="s">
        <v>81</v>
      </c>
      <c r="H8" s="106" t="s">
        <v>82</v>
      </c>
      <c r="I8" s="102"/>
      <c r="J8" s="106" t="s">
        <v>82</v>
      </c>
    </row>
    <row r="9" spans="1:14" x14ac:dyDescent="0.25">
      <c r="A9" s="93" t="s">
        <v>93</v>
      </c>
      <c r="B9" s="107"/>
      <c r="C9" s="109"/>
      <c r="D9" s="114"/>
      <c r="E9" s="109"/>
      <c r="F9" s="109"/>
      <c r="G9" s="109"/>
      <c r="H9" s="107"/>
      <c r="I9" s="110"/>
      <c r="J9" s="107"/>
      <c r="K9" s="109"/>
      <c r="N9" s="101"/>
    </row>
    <row r="10" spans="1:14" x14ac:dyDescent="0.25">
      <c r="A10" s="4" t="s">
        <v>91</v>
      </c>
      <c r="B10" s="107">
        <f>B4/1000*5</f>
        <v>184325</v>
      </c>
      <c r="C10" s="109"/>
      <c r="D10" s="108"/>
      <c r="E10" s="5"/>
      <c r="F10" s="6"/>
      <c r="G10" s="109"/>
      <c r="H10" s="107">
        <f t="shared" ref="H10" si="0">IF(F10&lt;&gt;"",B10,0)</f>
        <v>0</v>
      </c>
      <c r="I10" s="110"/>
      <c r="J10" s="107">
        <f t="shared" ref="J10" si="1">+B10</f>
        <v>184325</v>
      </c>
      <c r="K10" s="109"/>
      <c r="N10" s="113"/>
    </row>
    <row r="11" spans="1:14" x14ac:dyDescent="0.25">
      <c r="A11" s="115" t="s">
        <v>92</v>
      </c>
      <c r="B11" s="117">
        <v>70000</v>
      </c>
      <c r="C11" s="109"/>
      <c r="D11" s="114"/>
      <c r="E11" s="109"/>
      <c r="F11" s="109"/>
      <c r="G11" s="109"/>
      <c r="H11" s="111">
        <v>0</v>
      </c>
      <c r="I11" s="110"/>
      <c r="J11" s="111">
        <v>0</v>
      </c>
      <c r="K11" s="109"/>
      <c r="N11" s="101"/>
    </row>
    <row r="12" spans="1:14" x14ac:dyDescent="0.25">
      <c r="B12" s="118"/>
      <c r="C12" s="109"/>
      <c r="D12" s="114"/>
      <c r="E12" s="109"/>
      <c r="F12" s="109"/>
      <c r="G12" s="109"/>
      <c r="H12" s="109"/>
      <c r="I12" s="4"/>
      <c r="J12" s="109"/>
      <c r="K12" s="109"/>
    </row>
    <row r="13" spans="1:14" x14ac:dyDescent="0.25">
      <c r="A13" s="93" t="s">
        <v>95</v>
      </c>
      <c r="B13" s="107">
        <f>SUM(B9:B12)</f>
        <v>254325</v>
      </c>
      <c r="C13" s="109"/>
      <c r="D13" s="114"/>
      <c r="E13" s="109"/>
      <c r="F13" s="114"/>
      <c r="G13" s="109"/>
      <c r="H13" s="107">
        <f>SUM(H9:H12)</f>
        <v>0</v>
      </c>
      <c r="I13" s="4"/>
      <c r="J13" s="107">
        <f>SUM(J9:J12)</f>
        <v>184325</v>
      </c>
      <c r="K13" s="112">
        <f>+H13/J13</f>
        <v>0</v>
      </c>
    </row>
    <row r="14" spans="1:14" x14ac:dyDescent="0.25">
      <c r="B14" s="109"/>
      <c r="C14" s="109"/>
      <c r="D14" s="114"/>
      <c r="E14" s="109"/>
      <c r="F14" s="114"/>
      <c r="G14" s="109"/>
      <c r="H14" s="109"/>
      <c r="I14" s="4"/>
      <c r="J14" s="109"/>
      <c r="K14" s="109"/>
    </row>
    <row r="15" spans="1:14" x14ac:dyDescent="0.25">
      <c r="A15" s="93" t="s">
        <v>96</v>
      </c>
      <c r="B15" s="107">
        <v>84238</v>
      </c>
      <c r="C15" s="119"/>
      <c r="D15" s="120"/>
      <c r="E15" s="119"/>
      <c r="F15" s="114"/>
      <c r="G15" s="109"/>
      <c r="H15" s="107">
        <v>0</v>
      </c>
      <c r="I15" s="110"/>
      <c r="J15" s="107">
        <f t="shared" ref="J15:J16" si="2">+B15</f>
        <v>84238</v>
      </c>
      <c r="K15" s="109"/>
    </row>
    <row r="16" spans="1:14" x14ac:dyDescent="0.25">
      <c r="A16" s="93" t="s">
        <v>85</v>
      </c>
      <c r="B16" s="118">
        <v>38000</v>
      </c>
      <c r="C16" s="119"/>
      <c r="D16" s="120"/>
      <c r="E16" s="119"/>
      <c r="F16" s="114"/>
      <c r="G16" s="109"/>
      <c r="H16" s="5">
        <f t="shared" ref="H16" si="3">IF(F16&lt;&gt;"",B16,0)</f>
        <v>0</v>
      </c>
      <c r="I16" s="110"/>
      <c r="J16" s="5">
        <f t="shared" si="2"/>
        <v>38000</v>
      </c>
      <c r="K16" s="109"/>
    </row>
    <row r="17" spans="1:16" x14ac:dyDescent="0.25">
      <c r="A17" s="115" t="s">
        <v>86</v>
      </c>
      <c r="B17" s="116">
        <v>6666.67</v>
      </c>
      <c r="C17" s="119"/>
      <c r="D17" s="120"/>
      <c r="E17" s="119"/>
      <c r="F17" s="114"/>
      <c r="G17" s="109"/>
      <c r="H17" s="5">
        <f>IF(F17&lt;&gt;"",B17,0)</f>
        <v>0</v>
      </c>
      <c r="I17" s="110"/>
      <c r="J17" s="5">
        <v>0</v>
      </c>
      <c r="K17" s="109"/>
    </row>
    <row r="18" spans="1:16" x14ac:dyDescent="0.25">
      <c r="A18" s="115" t="s">
        <v>87</v>
      </c>
      <c r="B18" s="117">
        <v>15000</v>
      </c>
      <c r="C18" s="119"/>
      <c r="D18" s="120"/>
      <c r="E18" s="119"/>
      <c r="F18" s="114"/>
      <c r="G18" s="109"/>
      <c r="H18" s="111">
        <v>0</v>
      </c>
      <c r="I18" s="110"/>
      <c r="J18" s="111">
        <v>0</v>
      </c>
      <c r="K18" s="109"/>
    </row>
    <row r="19" spans="1:16" x14ac:dyDescent="0.25">
      <c r="B19" s="109"/>
      <c r="C19" s="109"/>
      <c r="D19" s="114"/>
      <c r="E19" s="109"/>
      <c r="F19" s="114"/>
      <c r="G19" s="109"/>
      <c r="H19" s="109"/>
      <c r="I19" s="4"/>
      <c r="J19" s="109"/>
      <c r="K19" s="109"/>
    </row>
    <row r="20" spans="1:16" ht="15.75" thickBot="1" x14ac:dyDescent="0.3">
      <c r="A20" s="93" t="s">
        <v>97</v>
      </c>
      <c r="B20" s="121">
        <f>SUM(B13:B18)</f>
        <v>398229.67</v>
      </c>
      <c r="C20" s="109"/>
      <c r="D20" s="114"/>
      <c r="E20" s="109"/>
      <c r="F20" s="114"/>
      <c r="G20" s="109"/>
      <c r="H20" s="121">
        <f>SUM(H13:H18)</f>
        <v>0</v>
      </c>
      <c r="I20" s="107"/>
      <c r="J20" s="121">
        <f>SUM(J13:J18)</f>
        <v>306563</v>
      </c>
      <c r="K20" s="122">
        <f>+H20/J20</f>
        <v>0</v>
      </c>
    </row>
    <row r="21" spans="1:16" ht="15.75" thickTop="1" x14ac:dyDescent="0.25">
      <c r="I21" s="102"/>
      <c r="N21" s="99"/>
    </row>
    <row r="22" spans="1:16" x14ac:dyDescent="0.25">
      <c r="B22" s="107"/>
      <c r="H22" s="95" t="s">
        <v>83</v>
      </c>
      <c r="I22" s="102"/>
      <c r="J22" s="107">
        <v>0</v>
      </c>
      <c r="K22" s="122">
        <f>J22/J20</f>
        <v>0</v>
      </c>
      <c r="N22" s="95"/>
      <c r="O22" s="107"/>
      <c r="P22" s="123"/>
    </row>
    <row r="23" spans="1:16" x14ac:dyDescent="0.25">
      <c r="B23" s="124"/>
      <c r="H23" s="95" t="s">
        <v>84</v>
      </c>
      <c r="I23" s="102"/>
      <c r="J23" s="107">
        <v>0</v>
      </c>
      <c r="K23" s="122">
        <f>J23/J20</f>
        <v>0</v>
      </c>
      <c r="N23" s="95"/>
      <c r="O23" s="125"/>
      <c r="P23" s="123"/>
    </row>
    <row r="24" spans="1:16" x14ac:dyDescent="0.25">
      <c r="O24" s="107"/>
    </row>
    <row r="25" spans="1:16" x14ac:dyDescent="0.25">
      <c r="O25" s="107"/>
    </row>
    <row r="26" spans="1:16" x14ac:dyDescent="0.25">
      <c r="A26" s="126">
        <f ca="1">NOW()</f>
        <v>43649.435655208334</v>
      </c>
      <c r="B26" s="107"/>
      <c r="J26" s="93" t="s">
        <v>88</v>
      </c>
      <c r="O26" s="107"/>
    </row>
    <row r="27" spans="1:16" x14ac:dyDescent="0.25">
      <c r="B27" s="107"/>
    </row>
    <row r="28" spans="1:16" x14ac:dyDescent="0.25">
      <c r="B28" s="107"/>
    </row>
    <row r="29" spans="1:16" x14ac:dyDescent="0.25">
      <c r="B29" s="107"/>
    </row>
    <row r="30" spans="1:16" x14ac:dyDescent="0.25">
      <c r="B30" s="107"/>
    </row>
    <row r="31" spans="1:16" x14ac:dyDescent="0.25">
      <c r="B31" s="107"/>
    </row>
    <row r="32" spans="1:16" x14ac:dyDescent="0.25">
      <c r="B32" s="107"/>
    </row>
    <row r="33" spans="2:2" x14ac:dyDescent="0.25">
      <c r="B33" s="107"/>
    </row>
    <row r="34" spans="2:2" x14ac:dyDescent="0.25">
      <c r="B34" s="107"/>
    </row>
    <row r="35" spans="2:2" x14ac:dyDescent="0.25">
      <c r="B35" s="107"/>
    </row>
  </sheetData>
  <mergeCells count="3">
    <mergeCell ref="A1:K1"/>
    <mergeCell ref="A2:K2"/>
    <mergeCell ref="H6:J6"/>
  </mergeCells>
  <pageMargins left="0.7" right="0.7" top="0.75" bottom="0.75" header="0.3" footer="0.3"/>
  <pageSetup scale="7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54"/>
  <sheetViews>
    <sheetView zoomScaleNormal="100" workbookViewId="0">
      <selection activeCell="C23" sqref="C23"/>
    </sheetView>
  </sheetViews>
  <sheetFormatPr defaultRowHeight="15" x14ac:dyDescent="0.25"/>
  <cols>
    <col min="1" max="1" width="9.33203125" style="14"/>
    <col min="2" max="2" width="17.83203125" style="14" customWidth="1"/>
    <col min="3" max="3" width="13.5" style="14" customWidth="1"/>
    <col min="4" max="4" width="7" style="14" customWidth="1"/>
    <col min="5" max="5" width="1.1640625" style="14" customWidth="1"/>
    <col min="6" max="6" width="7" style="14" customWidth="1"/>
    <col min="7" max="7" width="1.1640625" style="14" customWidth="1"/>
    <col min="8" max="9" width="13.1640625" style="14" customWidth="1"/>
    <col min="10" max="12" width="7" style="14" customWidth="1"/>
    <col min="13" max="16384" width="9.33203125" style="14"/>
  </cols>
  <sheetData>
    <row r="3" spans="2:13" ht="20.25" x14ac:dyDescent="0.3">
      <c r="B3" s="25" t="s">
        <v>19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2:13" x14ac:dyDescent="0.25">
      <c r="B5" s="45" t="s">
        <v>20</v>
      </c>
      <c r="G5" s="14" t="s">
        <v>21</v>
      </c>
    </row>
    <row r="7" spans="2:13" x14ac:dyDescent="0.25">
      <c r="B7" s="14" t="s">
        <v>22</v>
      </c>
      <c r="D7" s="15" t="s">
        <v>23</v>
      </c>
      <c r="F7" s="14" t="s">
        <v>24</v>
      </c>
      <c r="L7" s="15"/>
      <c r="M7" s="29"/>
    </row>
    <row r="9" spans="2:13" x14ac:dyDescent="0.25">
      <c r="B9" s="14" t="s">
        <v>25</v>
      </c>
      <c r="F9" s="15" t="s">
        <v>23</v>
      </c>
      <c r="H9" s="14" t="s">
        <v>26</v>
      </c>
      <c r="J9" s="16"/>
    </row>
    <row r="11" spans="2:13" x14ac:dyDescent="0.25">
      <c r="B11" s="14" t="s">
        <v>27</v>
      </c>
      <c r="C11" s="16" t="s">
        <v>63</v>
      </c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2:13" x14ac:dyDescent="0.2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</row>
    <row r="14" spans="2:13" x14ac:dyDescent="0.25">
      <c r="B14" s="14" t="s">
        <v>28</v>
      </c>
      <c r="C14" s="16" t="s">
        <v>60</v>
      </c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6" spans="2:13" x14ac:dyDescent="0.25">
      <c r="B16" s="14" t="s">
        <v>29</v>
      </c>
      <c r="C16" s="17">
        <v>43593</v>
      </c>
      <c r="D16" s="18"/>
      <c r="E16" s="18"/>
      <c r="F16" s="18" t="s">
        <v>30</v>
      </c>
      <c r="G16" s="18"/>
      <c r="H16" s="18"/>
      <c r="I16" s="18"/>
      <c r="J16" s="19" t="s">
        <v>64</v>
      </c>
      <c r="K16" s="16"/>
      <c r="L16" s="16"/>
      <c r="M16" s="15"/>
    </row>
    <row r="18" spans="2:13" s="86" customFormat="1" x14ac:dyDescent="0.25">
      <c r="B18" s="86" t="s">
        <v>31</v>
      </c>
      <c r="D18" s="85" t="s">
        <v>65</v>
      </c>
      <c r="E18" s="85"/>
      <c r="F18" s="85"/>
      <c r="G18" s="85"/>
      <c r="H18" s="85"/>
      <c r="I18" s="85"/>
      <c r="J18" s="85"/>
      <c r="K18" s="85"/>
      <c r="L18" s="85"/>
      <c r="M18" s="15"/>
    </row>
    <row r="19" spans="2:13" x14ac:dyDescent="0.25">
      <c r="D19" s="16" t="s">
        <v>66</v>
      </c>
      <c r="E19" s="16"/>
      <c r="F19" s="16"/>
      <c r="G19" s="16"/>
      <c r="H19" s="16"/>
      <c r="I19" s="16"/>
      <c r="J19" s="16"/>
      <c r="K19" s="16"/>
      <c r="L19" s="16"/>
      <c r="M19" s="15"/>
    </row>
    <row r="20" spans="2:13" x14ac:dyDescent="0.25">
      <c r="D20" s="30" t="s">
        <v>67</v>
      </c>
      <c r="E20" s="30"/>
      <c r="F20" s="30"/>
      <c r="G20" s="30"/>
      <c r="H20" s="30"/>
      <c r="I20" s="30"/>
      <c r="J20" s="30"/>
      <c r="K20" s="30"/>
      <c r="L20" s="30"/>
      <c r="M20" s="28"/>
    </row>
    <row r="21" spans="2:13" x14ac:dyDescent="0.25">
      <c r="D21" s="30" t="s">
        <v>68</v>
      </c>
      <c r="E21" s="30"/>
      <c r="F21" s="30"/>
      <c r="G21" s="30"/>
      <c r="H21" s="30"/>
      <c r="I21" s="30"/>
      <c r="J21" s="30"/>
      <c r="K21" s="30"/>
      <c r="L21" s="30"/>
      <c r="M21" s="28"/>
    </row>
    <row r="22" spans="2:13" x14ac:dyDescent="0.25">
      <c r="D22" s="18"/>
      <c r="E22" s="18"/>
      <c r="F22" s="18"/>
      <c r="G22" s="18"/>
      <c r="H22" s="18"/>
      <c r="I22" s="18"/>
      <c r="J22" s="18"/>
      <c r="K22" s="18"/>
      <c r="L22" s="18"/>
      <c r="M22" s="29"/>
    </row>
    <row r="23" spans="2:13" s="86" customFormat="1" x14ac:dyDescent="0.25">
      <c r="B23" s="86" t="s">
        <v>32</v>
      </c>
      <c r="D23" s="87" t="s">
        <v>69</v>
      </c>
      <c r="E23" s="85"/>
      <c r="F23" s="85"/>
      <c r="G23" s="85"/>
      <c r="H23" s="85"/>
      <c r="I23" s="85"/>
      <c r="J23" s="85"/>
      <c r="K23" s="85"/>
      <c r="L23" s="85"/>
      <c r="M23" s="85"/>
    </row>
    <row r="25" spans="2:13" x14ac:dyDescent="0.25">
      <c r="B25" s="14" t="s">
        <v>33</v>
      </c>
      <c r="C25" s="21">
        <v>51667</v>
      </c>
      <c r="D25" s="23"/>
      <c r="E25" s="24"/>
      <c r="F25" s="24"/>
      <c r="G25" s="18"/>
      <c r="H25" s="18"/>
    </row>
    <row r="26" spans="2:13" x14ac:dyDescent="0.25">
      <c r="C26" s="22"/>
      <c r="D26" s="18"/>
      <c r="E26" s="18"/>
      <c r="F26" s="18"/>
      <c r="G26" s="18"/>
      <c r="H26" s="18"/>
    </row>
    <row r="27" spans="2:13" x14ac:dyDescent="0.25">
      <c r="B27" s="14" t="s">
        <v>34</v>
      </c>
      <c r="C27" s="21">
        <v>43593</v>
      </c>
      <c r="D27" s="23"/>
      <c r="E27" s="24"/>
      <c r="F27" s="24"/>
      <c r="G27" s="18"/>
      <c r="H27" s="18"/>
    </row>
    <row r="28" spans="2:13" x14ac:dyDescent="0.25">
      <c r="D28" s="18"/>
      <c r="E28" s="18"/>
      <c r="F28" s="18"/>
      <c r="G28" s="18"/>
      <c r="H28" s="18"/>
    </row>
    <row r="29" spans="2:13" x14ac:dyDescent="0.25">
      <c r="B29" s="14" t="s">
        <v>36</v>
      </c>
      <c r="H29" s="20">
        <v>44727</v>
      </c>
    </row>
    <row r="30" spans="2:13" x14ac:dyDescent="0.25">
      <c r="B30" s="14" t="s">
        <v>35</v>
      </c>
      <c r="H30" s="20">
        <v>51667</v>
      </c>
    </row>
    <row r="32" spans="2:13" x14ac:dyDescent="0.25">
      <c r="B32" s="14" t="s">
        <v>37</v>
      </c>
      <c r="H32" s="20">
        <v>43631</v>
      </c>
    </row>
    <row r="33" spans="2:13" x14ac:dyDescent="0.25">
      <c r="B33" s="14" t="s">
        <v>38</v>
      </c>
      <c r="H33" s="20">
        <f>H30</f>
        <v>51667</v>
      </c>
    </row>
    <row r="36" spans="2:13" x14ac:dyDescent="0.25">
      <c r="D36" s="26"/>
      <c r="F36" s="14" t="s">
        <v>48</v>
      </c>
    </row>
    <row r="37" spans="2:13" x14ac:dyDescent="0.25">
      <c r="D37" s="27"/>
    </row>
    <row r="38" spans="2:13" x14ac:dyDescent="0.25">
      <c r="D38" s="26" t="s">
        <v>23</v>
      </c>
      <c r="F38" s="14" t="s">
        <v>49</v>
      </c>
    </row>
    <row r="39" spans="2:13" x14ac:dyDescent="0.25">
      <c r="D39" s="27"/>
    </row>
    <row r="40" spans="2:13" x14ac:dyDescent="0.25">
      <c r="D40" s="26"/>
      <c r="F40" s="14" t="s">
        <v>39</v>
      </c>
    </row>
    <row r="41" spans="2:13" x14ac:dyDescent="0.25">
      <c r="D41" s="29"/>
      <c r="F41" s="14" t="s">
        <v>47</v>
      </c>
    </row>
    <row r="42" spans="2:13" x14ac:dyDescent="0.25">
      <c r="D42" s="27"/>
    </row>
    <row r="43" spans="2:13" x14ac:dyDescent="0.25">
      <c r="D43" s="14" t="s">
        <v>40</v>
      </c>
    </row>
    <row r="44" spans="2:13" x14ac:dyDescent="0.25">
      <c r="D44" s="14" t="s">
        <v>41</v>
      </c>
    </row>
    <row r="47" spans="2:13" x14ac:dyDescent="0.25">
      <c r="H47" s="14" t="s">
        <v>42</v>
      </c>
      <c r="J47" s="16"/>
      <c r="K47" s="16"/>
      <c r="L47" s="16"/>
      <c r="M47" s="16"/>
    </row>
    <row r="48" spans="2:13" x14ac:dyDescent="0.25">
      <c r="H48" s="14" t="s">
        <v>43</v>
      </c>
      <c r="J48" s="130" t="s">
        <v>46</v>
      </c>
      <c r="K48" s="130"/>
      <c r="L48" s="130"/>
      <c r="M48" s="130"/>
    </row>
    <row r="49" spans="2:13" x14ac:dyDescent="0.25">
      <c r="H49" s="14" t="s">
        <v>18</v>
      </c>
      <c r="J49" s="131">
        <v>43616</v>
      </c>
      <c r="K49" s="131">
        <v>42613</v>
      </c>
      <c r="L49" s="131"/>
      <c r="M49" s="131"/>
    </row>
    <row r="50" spans="2:13" x14ac:dyDescent="0.25">
      <c r="H50" s="14" t="s">
        <v>44</v>
      </c>
      <c r="J50" s="130" t="s">
        <v>61</v>
      </c>
      <c r="K50" s="130" t="s">
        <v>45</v>
      </c>
      <c r="L50" s="130"/>
      <c r="M50" s="130"/>
    </row>
    <row r="51" spans="2:13" x14ac:dyDescent="0.25">
      <c r="J51" s="29"/>
      <c r="K51" s="29"/>
      <c r="L51" s="29"/>
      <c r="M51" s="29"/>
    </row>
    <row r="52" spans="2:13" x14ac:dyDescent="0.25">
      <c r="J52" s="29"/>
      <c r="K52" s="29"/>
      <c r="L52" s="29"/>
      <c r="M52" s="29"/>
    </row>
    <row r="54" spans="2:13" x14ac:dyDescent="0.25">
      <c r="B54" s="14" t="s">
        <v>70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5" sqref="A5"/>
      <selection pane="bottomRight" activeCell="E15" sqref="E15"/>
    </sheetView>
  </sheetViews>
  <sheetFormatPr defaultColWidth="10.6640625" defaultRowHeight="12.75" x14ac:dyDescent="0.2"/>
  <cols>
    <col min="1" max="1" width="20.33203125" style="36" bestFit="1" customWidth="1"/>
    <col min="2" max="2" width="2.83203125" style="36" customWidth="1"/>
    <col min="3" max="3" width="13.83203125" style="36" customWidth="1"/>
    <col min="4" max="4" width="2.83203125" style="36" customWidth="1"/>
    <col min="5" max="5" width="16.5" style="37" customWidth="1"/>
    <col min="6" max="6" width="2.83203125" style="37" customWidth="1"/>
    <col min="7" max="7" width="16.5" style="37" customWidth="1"/>
    <col min="8" max="8" width="2.83203125" style="37" customWidth="1"/>
    <col min="9" max="9" width="16.5" style="37" customWidth="1"/>
    <col min="10" max="10" width="2.83203125" style="37" customWidth="1"/>
    <col min="11" max="11" width="16.5" style="37" customWidth="1"/>
    <col min="12" max="12" width="2.83203125" style="37" customWidth="1"/>
    <col min="13" max="13" width="16.5" style="37" customWidth="1"/>
    <col min="14" max="14" width="19.83203125" style="37" customWidth="1"/>
    <col min="15" max="15" width="14.83203125" style="37" customWidth="1"/>
    <col min="16" max="16384" width="10.6640625" style="37"/>
  </cols>
  <sheetData>
    <row r="1" spans="1:14" s="34" customFormat="1" ht="18.75" x14ac:dyDescent="0.3">
      <c r="A1" s="49" t="s">
        <v>57</v>
      </c>
      <c r="B1" s="49"/>
      <c r="C1" s="50"/>
      <c r="D1" s="50"/>
      <c r="E1" s="50"/>
      <c r="F1" s="50"/>
      <c r="G1" s="50"/>
      <c r="H1" s="51"/>
      <c r="I1" s="50"/>
      <c r="J1" s="51"/>
      <c r="K1" s="52"/>
      <c r="L1" s="51"/>
      <c r="M1" s="52"/>
    </row>
    <row r="2" spans="1:14" s="33" customFormat="1" ht="15.75" x14ac:dyDescent="0.25">
      <c r="A2" s="53" t="s">
        <v>72</v>
      </c>
      <c r="B2" s="53"/>
      <c r="C2" s="54"/>
      <c r="D2" s="54"/>
      <c r="E2" s="54"/>
      <c r="F2" s="54"/>
      <c r="G2" s="54"/>
      <c r="H2" s="55"/>
      <c r="I2" s="54"/>
      <c r="J2" s="55"/>
      <c r="K2" s="56"/>
      <c r="L2" s="55"/>
      <c r="M2" s="56"/>
    </row>
    <row r="3" spans="1:14" s="32" customFormat="1" ht="15" x14ac:dyDescent="0.25">
      <c r="A3" s="7"/>
      <c r="B3" s="7"/>
      <c r="C3" s="7"/>
      <c r="D3" s="7"/>
      <c r="E3" s="10"/>
      <c r="F3" s="10"/>
      <c r="G3" s="10"/>
      <c r="H3" s="10"/>
      <c r="I3" s="10"/>
      <c r="J3" s="10"/>
      <c r="K3" s="10"/>
      <c r="L3" s="10"/>
      <c r="M3" s="10"/>
    </row>
    <row r="4" spans="1:14" s="32" customFormat="1" ht="15" x14ac:dyDescent="0.25">
      <c r="A4" s="7"/>
      <c r="B4" s="39" t="s">
        <v>58</v>
      </c>
      <c r="C4" s="7"/>
      <c r="D4" s="7"/>
      <c r="E4" s="40">
        <v>43593</v>
      </c>
      <c r="F4" s="10"/>
      <c r="G4" s="10"/>
      <c r="H4" s="10"/>
      <c r="I4" s="10"/>
      <c r="J4" s="10"/>
      <c r="K4" s="10"/>
      <c r="L4" s="10"/>
      <c r="M4" s="10"/>
    </row>
    <row r="5" spans="1:14" s="32" customFormat="1" ht="15" x14ac:dyDescent="0.25">
      <c r="A5" s="7"/>
      <c r="B5" s="7"/>
      <c r="C5" s="7"/>
      <c r="D5" s="7"/>
      <c r="E5" s="10"/>
      <c r="F5" s="10"/>
      <c r="G5" s="10"/>
      <c r="H5" s="10"/>
      <c r="I5" s="10"/>
      <c r="J5" s="10"/>
      <c r="K5" s="10"/>
      <c r="L5" s="10"/>
      <c r="M5" s="10"/>
    </row>
    <row r="6" spans="1:14" s="35" customFormat="1" ht="14.25" x14ac:dyDescent="0.2">
      <c r="A6" s="31" t="s">
        <v>1</v>
      </c>
      <c r="B6" s="31"/>
      <c r="C6" s="31" t="s">
        <v>2</v>
      </c>
      <c r="D6" s="31"/>
      <c r="E6" s="10"/>
      <c r="F6" s="10"/>
      <c r="G6" s="10"/>
      <c r="H6" s="10"/>
      <c r="I6" s="10"/>
      <c r="J6" s="10"/>
      <c r="K6" s="10"/>
      <c r="L6" s="10"/>
      <c r="M6" s="10"/>
    </row>
    <row r="7" spans="1:14" s="32" customFormat="1" ht="15" x14ac:dyDescent="0.25">
      <c r="A7" s="8" t="s">
        <v>50</v>
      </c>
      <c r="B7" s="8"/>
      <c r="C7" s="8" t="s">
        <v>52</v>
      </c>
      <c r="D7" s="8"/>
      <c r="E7" s="10" t="s">
        <v>54</v>
      </c>
      <c r="F7" s="10"/>
      <c r="G7" s="9"/>
      <c r="H7" s="10"/>
      <c r="I7" s="10" t="s">
        <v>5</v>
      </c>
      <c r="J7" s="10"/>
      <c r="K7" s="10" t="s">
        <v>9</v>
      </c>
      <c r="L7" s="10"/>
      <c r="M7" s="10"/>
      <c r="N7" s="10"/>
    </row>
    <row r="8" spans="1:14" s="32" customFormat="1" ht="15" x14ac:dyDescent="0.25">
      <c r="A8" s="11" t="s">
        <v>51</v>
      </c>
      <c r="B8" s="11"/>
      <c r="C8" s="11" t="s">
        <v>53</v>
      </c>
      <c r="D8" s="11"/>
      <c r="E8" s="9" t="s">
        <v>55</v>
      </c>
      <c r="F8" s="9"/>
      <c r="G8" s="9" t="s">
        <v>56</v>
      </c>
      <c r="H8" s="9"/>
      <c r="I8" s="9" t="s">
        <v>3</v>
      </c>
      <c r="J8" s="9"/>
      <c r="K8" s="9" t="s">
        <v>3</v>
      </c>
      <c r="L8" s="9"/>
      <c r="M8" s="9" t="s">
        <v>4</v>
      </c>
      <c r="N8" s="9"/>
    </row>
    <row r="9" spans="1:14" s="4" customFormat="1" ht="15" x14ac:dyDescent="0.25">
      <c r="A9" s="7">
        <v>43631</v>
      </c>
      <c r="B9" s="7"/>
      <c r="C9" s="7"/>
      <c r="D9" s="7"/>
      <c r="E9" s="5">
        <v>0</v>
      </c>
      <c r="F9" s="42"/>
      <c r="G9" s="5">
        <f>(E9*C9/2+G10)/180*DAYS360(E4,A9)</f>
        <v>196999.30555555556</v>
      </c>
      <c r="H9" s="42"/>
      <c r="I9" s="5">
        <v>0</v>
      </c>
      <c r="J9" s="42"/>
      <c r="K9" s="5">
        <f>-G9</f>
        <v>-196999.30555555556</v>
      </c>
      <c r="L9" s="42"/>
      <c r="M9" s="5">
        <f>SUM(E9:L9)</f>
        <v>0</v>
      </c>
    </row>
    <row r="10" spans="1:14" s="4" customFormat="1" ht="15" x14ac:dyDescent="0.25">
      <c r="A10" s="7">
        <f>EDATE(A9,6)</f>
        <v>43814</v>
      </c>
      <c r="B10" s="7"/>
      <c r="C10" s="7"/>
      <c r="D10" s="7"/>
      <c r="E10" s="5">
        <v>0</v>
      </c>
      <c r="F10" s="44"/>
      <c r="G10" s="5">
        <f t="shared" ref="G10:G46" si="0">E10*C10/2+G11</f>
        <v>958375</v>
      </c>
      <c r="H10" s="44"/>
      <c r="I10" s="5">
        <v>0</v>
      </c>
      <c r="J10" s="44"/>
      <c r="K10" s="5">
        <f>-G10</f>
        <v>-958375</v>
      </c>
      <c r="L10" s="44"/>
      <c r="M10" s="5">
        <f>SUM(E10:L10)</f>
        <v>0</v>
      </c>
      <c r="N10" s="5"/>
    </row>
    <row r="11" spans="1:14" ht="15" x14ac:dyDescent="0.25">
      <c r="A11" s="7">
        <f t="shared" ref="A11:A53" si="1">EDATE(A10,6)</f>
        <v>43997</v>
      </c>
      <c r="B11" s="7"/>
      <c r="C11" s="7"/>
      <c r="D11" s="7"/>
      <c r="E11" s="5">
        <v>0</v>
      </c>
      <c r="F11" s="44"/>
      <c r="G11" s="5">
        <f t="shared" si="0"/>
        <v>958375</v>
      </c>
      <c r="H11" s="44"/>
      <c r="I11" s="5">
        <v>0</v>
      </c>
      <c r="J11" s="44"/>
      <c r="K11" s="5">
        <f>-G11</f>
        <v>-958375</v>
      </c>
      <c r="L11" s="44"/>
      <c r="M11" s="5">
        <f t="shared" ref="M11:M53" si="2">SUM(E11:L11)</f>
        <v>0</v>
      </c>
      <c r="N11" s="4"/>
    </row>
    <row r="12" spans="1:14" ht="15" x14ac:dyDescent="0.25">
      <c r="A12" s="7">
        <f t="shared" si="1"/>
        <v>44180</v>
      </c>
      <c r="B12" s="7"/>
      <c r="C12" s="7"/>
      <c r="D12" s="7"/>
      <c r="E12" s="5">
        <v>0</v>
      </c>
      <c r="F12" s="44"/>
      <c r="G12" s="5">
        <f t="shared" si="0"/>
        <v>958375</v>
      </c>
      <c r="H12" s="44"/>
      <c r="I12" s="5">
        <v>0</v>
      </c>
      <c r="J12" s="44"/>
      <c r="K12" s="5">
        <f>-G12</f>
        <v>-958375</v>
      </c>
      <c r="L12" s="44"/>
      <c r="M12" s="5">
        <f t="shared" si="2"/>
        <v>0</v>
      </c>
      <c r="N12" s="5"/>
    </row>
    <row r="13" spans="1:14" ht="15" x14ac:dyDescent="0.25">
      <c r="A13" s="7">
        <f t="shared" si="1"/>
        <v>44362</v>
      </c>
      <c r="B13" s="7"/>
      <c r="C13" s="7"/>
      <c r="D13" s="7"/>
      <c r="E13" s="5">
        <v>0</v>
      </c>
      <c r="F13" s="44"/>
      <c r="G13" s="5">
        <f t="shared" si="0"/>
        <v>958375</v>
      </c>
      <c r="H13" s="44"/>
      <c r="I13" s="5">
        <v>0</v>
      </c>
      <c r="J13" s="44"/>
      <c r="K13" s="5">
        <f>-G13</f>
        <v>-958375</v>
      </c>
      <c r="L13" s="44"/>
      <c r="M13" s="5">
        <f t="shared" si="2"/>
        <v>0</v>
      </c>
      <c r="N13" s="4"/>
    </row>
    <row r="14" spans="1:14" ht="15" x14ac:dyDescent="0.25">
      <c r="A14" s="7">
        <f t="shared" si="1"/>
        <v>44545</v>
      </c>
      <c r="B14" s="7"/>
      <c r="C14" s="7"/>
      <c r="D14" s="7"/>
      <c r="E14" s="5">
        <v>0</v>
      </c>
      <c r="F14" s="44"/>
      <c r="G14" s="5">
        <f t="shared" si="0"/>
        <v>958375</v>
      </c>
      <c r="H14" s="44"/>
      <c r="I14" s="5">
        <v>0</v>
      </c>
      <c r="J14" s="44"/>
      <c r="K14" s="5">
        <v>0</v>
      </c>
      <c r="L14" s="44"/>
      <c r="M14" s="5">
        <f t="shared" si="2"/>
        <v>958375</v>
      </c>
      <c r="N14" s="5"/>
    </row>
    <row r="15" spans="1:14" ht="15" x14ac:dyDescent="0.25">
      <c r="A15" s="7">
        <f t="shared" si="1"/>
        <v>44727</v>
      </c>
      <c r="B15" s="7"/>
      <c r="C15" s="41">
        <v>0.05</v>
      </c>
      <c r="D15" s="7"/>
      <c r="E15" s="5">
        <v>530000</v>
      </c>
      <c r="F15" s="44"/>
      <c r="G15" s="5">
        <f t="shared" si="0"/>
        <v>958375</v>
      </c>
      <c r="H15" s="44"/>
      <c r="I15" s="5">
        <v>0</v>
      </c>
      <c r="J15" s="44"/>
      <c r="K15" s="5">
        <v>0</v>
      </c>
      <c r="L15" s="44"/>
      <c r="M15" s="5">
        <f t="shared" si="2"/>
        <v>1488375</v>
      </c>
      <c r="N15" s="4"/>
    </row>
    <row r="16" spans="1:14" ht="15" x14ac:dyDescent="0.25">
      <c r="A16" s="7">
        <f t="shared" si="1"/>
        <v>44910</v>
      </c>
      <c r="B16" s="7"/>
      <c r="C16" s="7"/>
      <c r="D16" s="7"/>
      <c r="E16" s="5">
        <v>0</v>
      </c>
      <c r="F16" s="44"/>
      <c r="G16" s="5">
        <f t="shared" si="0"/>
        <v>945125</v>
      </c>
      <c r="H16" s="44"/>
      <c r="I16" s="5">
        <v>0</v>
      </c>
      <c r="J16" s="44"/>
      <c r="K16" s="5">
        <v>0</v>
      </c>
      <c r="L16" s="44"/>
      <c r="M16" s="5">
        <f t="shared" si="2"/>
        <v>945125</v>
      </c>
      <c r="N16" s="5"/>
    </row>
    <row r="17" spans="1:14" ht="15" x14ac:dyDescent="0.25">
      <c r="A17" s="7">
        <f t="shared" si="1"/>
        <v>45092</v>
      </c>
      <c r="B17" s="7"/>
      <c r="C17" s="41">
        <v>0.05</v>
      </c>
      <c r="D17" s="7"/>
      <c r="E17" s="5">
        <v>630000</v>
      </c>
      <c r="F17" s="44"/>
      <c r="G17" s="5">
        <f t="shared" si="0"/>
        <v>945125</v>
      </c>
      <c r="H17" s="44"/>
      <c r="I17" s="5">
        <v>0</v>
      </c>
      <c r="J17" s="44"/>
      <c r="K17" s="5">
        <v>0</v>
      </c>
      <c r="L17" s="44"/>
      <c r="M17" s="5">
        <f t="shared" si="2"/>
        <v>1575125</v>
      </c>
      <c r="N17" s="4"/>
    </row>
    <row r="18" spans="1:14" ht="15" x14ac:dyDescent="0.25">
      <c r="A18" s="7">
        <f t="shared" si="1"/>
        <v>45275</v>
      </c>
      <c r="B18" s="7"/>
      <c r="C18" s="7"/>
      <c r="D18" s="7"/>
      <c r="E18" s="5">
        <v>0</v>
      </c>
      <c r="F18" s="44"/>
      <c r="G18" s="5">
        <f t="shared" si="0"/>
        <v>929375</v>
      </c>
      <c r="H18" s="44"/>
      <c r="I18" s="5">
        <v>0</v>
      </c>
      <c r="J18" s="44"/>
      <c r="K18" s="5">
        <v>0</v>
      </c>
      <c r="L18" s="44"/>
      <c r="M18" s="5">
        <f t="shared" si="2"/>
        <v>929375</v>
      </c>
      <c r="N18" s="5"/>
    </row>
    <row r="19" spans="1:14" ht="15" x14ac:dyDescent="0.25">
      <c r="A19" s="7">
        <f t="shared" si="1"/>
        <v>45458</v>
      </c>
      <c r="B19" s="7"/>
      <c r="C19" s="41">
        <v>0.05</v>
      </c>
      <c r="D19" s="7"/>
      <c r="E19" s="5">
        <v>735000</v>
      </c>
      <c r="F19" s="44"/>
      <c r="G19" s="5">
        <f t="shared" si="0"/>
        <v>929375</v>
      </c>
      <c r="H19" s="44"/>
      <c r="I19" s="5">
        <v>0</v>
      </c>
      <c r="J19" s="44"/>
      <c r="K19" s="5">
        <v>0</v>
      </c>
      <c r="L19" s="44"/>
      <c r="M19" s="5">
        <f t="shared" si="2"/>
        <v>1664375</v>
      </c>
      <c r="N19" s="4"/>
    </row>
    <row r="20" spans="1:14" ht="15" x14ac:dyDescent="0.25">
      <c r="A20" s="7">
        <f t="shared" si="1"/>
        <v>45641</v>
      </c>
      <c r="B20" s="7"/>
      <c r="C20" s="7"/>
      <c r="D20" s="7"/>
      <c r="E20" s="5">
        <v>0</v>
      </c>
      <c r="F20" s="44"/>
      <c r="G20" s="5">
        <f t="shared" si="0"/>
        <v>911000</v>
      </c>
      <c r="H20" s="44"/>
      <c r="I20" s="5">
        <v>0</v>
      </c>
      <c r="J20" s="44"/>
      <c r="K20" s="5">
        <v>0</v>
      </c>
      <c r="L20" s="44"/>
      <c r="M20" s="5">
        <f t="shared" si="2"/>
        <v>911000</v>
      </c>
      <c r="N20" s="5"/>
    </row>
    <row r="21" spans="1:14" ht="15" x14ac:dyDescent="0.25">
      <c r="A21" s="7">
        <f t="shared" si="1"/>
        <v>45823</v>
      </c>
      <c r="B21" s="7"/>
      <c r="C21" s="41">
        <v>0.05</v>
      </c>
      <c r="D21" s="7"/>
      <c r="E21" s="5">
        <v>850000</v>
      </c>
      <c r="F21" s="44"/>
      <c r="G21" s="5">
        <f t="shared" si="0"/>
        <v>911000</v>
      </c>
      <c r="H21" s="44"/>
      <c r="I21" s="5">
        <v>0</v>
      </c>
      <c r="J21" s="44"/>
      <c r="K21" s="5">
        <v>0</v>
      </c>
      <c r="L21" s="44"/>
      <c r="M21" s="5">
        <f t="shared" si="2"/>
        <v>1761000</v>
      </c>
      <c r="N21" s="4"/>
    </row>
    <row r="22" spans="1:14" ht="15" x14ac:dyDescent="0.25">
      <c r="A22" s="7">
        <f t="shared" si="1"/>
        <v>46006</v>
      </c>
      <c r="B22" s="7"/>
      <c r="C22" s="41"/>
      <c r="D22" s="7"/>
      <c r="E22" s="5">
        <v>0</v>
      </c>
      <c r="F22" s="44"/>
      <c r="G22" s="5">
        <f t="shared" si="0"/>
        <v>889750</v>
      </c>
      <c r="H22" s="44"/>
      <c r="I22" s="5">
        <v>0</v>
      </c>
      <c r="J22" s="44"/>
      <c r="K22" s="5">
        <v>0</v>
      </c>
      <c r="L22" s="44"/>
      <c r="M22" s="5">
        <f t="shared" si="2"/>
        <v>889750</v>
      </c>
      <c r="N22" s="5"/>
    </row>
    <row r="23" spans="1:14" ht="15" x14ac:dyDescent="0.25">
      <c r="A23" s="7">
        <f t="shared" si="1"/>
        <v>46188</v>
      </c>
      <c r="B23" s="7"/>
      <c r="C23" s="41">
        <v>0.05</v>
      </c>
      <c r="D23" s="7"/>
      <c r="E23" s="5">
        <v>975000</v>
      </c>
      <c r="F23" s="44"/>
      <c r="G23" s="5">
        <f t="shared" si="0"/>
        <v>889750</v>
      </c>
      <c r="H23" s="44"/>
      <c r="I23" s="5">
        <v>0</v>
      </c>
      <c r="J23" s="44"/>
      <c r="K23" s="5">
        <v>0</v>
      </c>
      <c r="L23" s="44"/>
      <c r="M23" s="5">
        <f t="shared" si="2"/>
        <v>1864750</v>
      </c>
      <c r="N23" s="4"/>
    </row>
    <row r="24" spans="1:14" ht="15" x14ac:dyDescent="0.25">
      <c r="A24" s="7">
        <f t="shared" si="1"/>
        <v>46371</v>
      </c>
      <c r="B24" s="7"/>
      <c r="C24" s="41"/>
      <c r="D24" s="7"/>
      <c r="E24" s="5">
        <v>0</v>
      </c>
      <c r="F24" s="44"/>
      <c r="G24" s="5">
        <f t="shared" si="0"/>
        <v>865375</v>
      </c>
      <c r="H24" s="44"/>
      <c r="I24" s="5">
        <v>0</v>
      </c>
      <c r="J24" s="44"/>
      <c r="K24" s="5">
        <v>0</v>
      </c>
      <c r="L24" s="44"/>
      <c r="M24" s="5">
        <f t="shared" si="2"/>
        <v>865375</v>
      </c>
      <c r="N24" s="5"/>
    </row>
    <row r="25" spans="1:14" ht="15" x14ac:dyDescent="0.25">
      <c r="A25" s="7">
        <f t="shared" si="1"/>
        <v>46553</v>
      </c>
      <c r="B25" s="7"/>
      <c r="C25" s="41">
        <v>0.05</v>
      </c>
      <c r="D25" s="7"/>
      <c r="E25" s="5">
        <v>1105000</v>
      </c>
      <c r="F25" s="44"/>
      <c r="G25" s="5">
        <f t="shared" si="0"/>
        <v>865375</v>
      </c>
      <c r="H25" s="44"/>
      <c r="I25" s="5">
        <v>0</v>
      </c>
      <c r="J25" s="44"/>
      <c r="K25" s="5">
        <v>0</v>
      </c>
      <c r="L25" s="44"/>
      <c r="M25" s="5">
        <f t="shared" si="2"/>
        <v>1970375</v>
      </c>
      <c r="N25" s="4"/>
    </row>
    <row r="26" spans="1:14" ht="15" x14ac:dyDescent="0.25">
      <c r="A26" s="7">
        <f t="shared" si="1"/>
        <v>46736</v>
      </c>
      <c r="B26" s="7"/>
      <c r="C26" s="41"/>
      <c r="D26" s="7"/>
      <c r="E26" s="5">
        <v>0</v>
      </c>
      <c r="F26" s="44"/>
      <c r="G26" s="5">
        <f t="shared" si="0"/>
        <v>837750</v>
      </c>
      <c r="H26" s="44"/>
      <c r="I26" s="5">
        <v>0</v>
      </c>
      <c r="J26" s="44"/>
      <c r="K26" s="5">
        <v>0</v>
      </c>
      <c r="L26" s="44"/>
      <c r="M26" s="5">
        <f t="shared" si="2"/>
        <v>837750</v>
      </c>
      <c r="N26" s="5"/>
    </row>
    <row r="27" spans="1:14" ht="15" x14ac:dyDescent="0.25">
      <c r="A27" s="7">
        <f t="shared" si="1"/>
        <v>46919</v>
      </c>
      <c r="B27" s="7"/>
      <c r="C27" s="41">
        <v>0.05</v>
      </c>
      <c r="D27" s="7"/>
      <c r="E27" s="5">
        <v>1245000</v>
      </c>
      <c r="F27" s="44"/>
      <c r="G27" s="5">
        <f t="shared" si="0"/>
        <v>837750</v>
      </c>
      <c r="H27" s="44"/>
      <c r="I27" s="5">
        <v>0</v>
      </c>
      <c r="J27" s="44"/>
      <c r="K27" s="5">
        <v>0</v>
      </c>
      <c r="L27" s="44"/>
      <c r="M27" s="5">
        <f t="shared" si="2"/>
        <v>2082750</v>
      </c>
      <c r="N27" s="4"/>
    </row>
    <row r="28" spans="1:14" ht="15" x14ac:dyDescent="0.25">
      <c r="A28" s="7">
        <f t="shared" si="1"/>
        <v>47102</v>
      </c>
      <c r="B28" s="7"/>
      <c r="C28" s="41"/>
      <c r="D28" s="7"/>
      <c r="E28" s="5">
        <v>0</v>
      </c>
      <c r="F28" s="44"/>
      <c r="G28" s="5">
        <f t="shared" si="0"/>
        <v>806625</v>
      </c>
      <c r="H28" s="44"/>
      <c r="I28" s="5">
        <v>0</v>
      </c>
      <c r="J28" s="44"/>
      <c r="K28" s="5">
        <v>0</v>
      </c>
      <c r="L28" s="44"/>
      <c r="M28" s="5">
        <f t="shared" si="2"/>
        <v>806625</v>
      </c>
      <c r="N28" s="5"/>
    </row>
    <row r="29" spans="1:14" ht="15" x14ac:dyDescent="0.25">
      <c r="A29" s="7">
        <f t="shared" si="1"/>
        <v>47284</v>
      </c>
      <c r="B29" s="7"/>
      <c r="C29" s="41">
        <v>0.05</v>
      </c>
      <c r="D29" s="7"/>
      <c r="E29" s="5">
        <v>1395000</v>
      </c>
      <c r="F29" s="44"/>
      <c r="G29" s="5">
        <f t="shared" si="0"/>
        <v>806625</v>
      </c>
      <c r="H29" s="44"/>
      <c r="I29" s="5">
        <v>0</v>
      </c>
      <c r="J29" s="44"/>
      <c r="K29" s="5">
        <v>0</v>
      </c>
      <c r="L29" s="44"/>
      <c r="M29" s="5">
        <f t="shared" si="2"/>
        <v>2201625</v>
      </c>
      <c r="N29" s="4"/>
    </row>
    <row r="30" spans="1:14" ht="15" x14ac:dyDescent="0.25">
      <c r="A30" s="7">
        <f t="shared" si="1"/>
        <v>47467</v>
      </c>
      <c r="B30" s="7"/>
      <c r="C30" s="41"/>
      <c r="D30" s="7"/>
      <c r="E30" s="5">
        <v>0</v>
      </c>
      <c r="F30" s="44"/>
      <c r="G30" s="5">
        <f t="shared" si="0"/>
        <v>771750</v>
      </c>
      <c r="H30" s="44"/>
      <c r="I30" s="5">
        <v>0</v>
      </c>
      <c r="J30" s="44"/>
      <c r="K30" s="5">
        <v>0</v>
      </c>
      <c r="L30" s="44"/>
      <c r="M30" s="5">
        <f t="shared" si="2"/>
        <v>771750</v>
      </c>
      <c r="N30" s="5"/>
    </row>
    <row r="31" spans="1:14" ht="15" x14ac:dyDescent="0.25">
      <c r="A31" s="7">
        <f t="shared" si="1"/>
        <v>47649</v>
      </c>
      <c r="B31" s="7"/>
      <c r="C31" s="41">
        <v>5.2499999999999998E-2</v>
      </c>
      <c r="D31" s="7"/>
      <c r="E31" s="5">
        <v>1555000</v>
      </c>
      <c r="F31" s="44"/>
      <c r="G31" s="5">
        <f t="shared" si="0"/>
        <v>771750</v>
      </c>
      <c r="H31" s="44"/>
      <c r="I31" s="5">
        <v>0</v>
      </c>
      <c r="J31" s="44"/>
      <c r="K31" s="5">
        <v>0</v>
      </c>
      <c r="L31" s="44"/>
      <c r="M31" s="5">
        <f t="shared" si="2"/>
        <v>2326750</v>
      </c>
      <c r="N31" s="4"/>
    </row>
    <row r="32" spans="1:14" ht="15" x14ac:dyDescent="0.25">
      <c r="A32" s="7">
        <f t="shared" si="1"/>
        <v>47832</v>
      </c>
      <c r="B32" s="7"/>
      <c r="C32" s="41"/>
      <c r="D32" s="7"/>
      <c r="E32" s="5">
        <v>0</v>
      </c>
      <c r="F32" s="44"/>
      <c r="G32" s="5">
        <f t="shared" si="0"/>
        <v>730931.25</v>
      </c>
      <c r="H32" s="44"/>
      <c r="I32" s="5">
        <v>0</v>
      </c>
      <c r="J32" s="44"/>
      <c r="K32" s="5">
        <v>0</v>
      </c>
      <c r="L32" s="44"/>
      <c r="M32" s="5">
        <f t="shared" si="2"/>
        <v>730931.25</v>
      </c>
      <c r="N32" s="5"/>
    </row>
    <row r="33" spans="1:14" ht="15" x14ac:dyDescent="0.25">
      <c r="A33" s="7">
        <f t="shared" si="1"/>
        <v>48014</v>
      </c>
      <c r="B33" s="7"/>
      <c r="C33" s="41">
        <v>5.2499999999999998E-2</v>
      </c>
      <c r="D33" s="7"/>
      <c r="E33" s="5">
        <v>1730000</v>
      </c>
      <c r="F33" s="44"/>
      <c r="G33" s="5">
        <f t="shared" si="0"/>
        <v>730931.25</v>
      </c>
      <c r="H33" s="44"/>
      <c r="I33" s="5">
        <v>0</v>
      </c>
      <c r="J33" s="44"/>
      <c r="K33" s="5">
        <v>0</v>
      </c>
      <c r="L33" s="44"/>
      <c r="M33" s="5">
        <f t="shared" si="2"/>
        <v>2460931.25</v>
      </c>
      <c r="N33" s="4"/>
    </row>
    <row r="34" spans="1:14" ht="15" x14ac:dyDescent="0.25">
      <c r="A34" s="7">
        <f t="shared" si="1"/>
        <v>48197</v>
      </c>
      <c r="B34" s="7"/>
      <c r="C34" s="41"/>
      <c r="D34" s="7"/>
      <c r="E34" s="5">
        <v>0</v>
      </c>
      <c r="F34" s="44"/>
      <c r="G34" s="5">
        <f t="shared" si="0"/>
        <v>685518.75</v>
      </c>
      <c r="H34" s="44"/>
      <c r="I34" s="5">
        <v>0</v>
      </c>
      <c r="J34" s="44"/>
      <c r="K34" s="5">
        <v>0</v>
      </c>
      <c r="L34" s="44"/>
      <c r="M34" s="5">
        <f t="shared" si="2"/>
        <v>685518.75</v>
      </c>
      <c r="N34" s="5"/>
    </row>
    <row r="35" spans="1:14" ht="15" x14ac:dyDescent="0.25">
      <c r="A35" s="7">
        <f t="shared" si="1"/>
        <v>48380</v>
      </c>
      <c r="B35" s="7"/>
      <c r="C35" s="41">
        <v>5.2499999999999998E-2</v>
      </c>
      <c r="D35" s="7"/>
      <c r="E35" s="5">
        <v>1915000</v>
      </c>
      <c r="F35" s="44"/>
      <c r="G35" s="5">
        <f t="shared" si="0"/>
        <v>685518.75</v>
      </c>
      <c r="H35" s="44"/>
      <c r="I35" s="5">
        <v>0</v>
      </c>
      <c r="J35" s="44"/>
      <c r="K35" s="5">
        <v>0</v>
      </c>
      <c r="L35" s="44"/>
      <c r="M35" s="5">
        <f t="shared" si="2"/>
        <v>2600518.75</v>
      </c>
      <c r="N35" s="4"/>
    </row>
    <row r="36" spans="1:14" ht="15" x14ac:dyDescent="0.25">
      <c r="A36" s="7">
        <f t="shared" si="1"/>
        <v>48563</v>
      </c>
      <c r="B36" s="7"/>
      <c r="C36" s="41"/>
      <c r="D36" s="7"/>
      <c r="E36" s="5">
        <v>0</v>
      </c>
      <c r="F36" s="44"/>
      <c r="G36" s="5">
        <f t="shared" si="0"/>
        <v>635250</v>
      </c>
      <c r="H36" s="44"/>
      <c r="I36" s="5">
        <v>0</v>
      </c>
      <c r="J36" s="44"/>
      <c r="K36" s="5">
        <v>0</v>
      </c>
      <c r="L36" s="44"/>
      <c r="M36" s="5">
        <f t="shared" si="2"/>
        <v>635250</v>
      </c>
      <c r="N36" s="5"/>
    </row>
    <row r="37" spans="1:14" ht="15" x14ac:dyDescent="0.25">
      <c r="A37" s="7">
        <f t="shared" si="1"/>
        <v>48745</v>
      </c>
      <c r="B37" s="7"/>
      <c r="C37" s="41">
        <v>5.2499999999999998E-2</v>
      </c>
      <c r="D37" s="7"/>
      <c r="E37" s="5">
        <v>2115000</v>
      </c>
      <c r="F37" s="44"/>
      <c r="G37" s="5">
        <f t="shared" si="0"/>
        <v>635250</v>
      </c>
      <c r="H37" s="44"/>
      <c r="I37" s="5">
        <v>0</v>
      </c>
      <c r="J37" s="44"/>
      <c r="K37" s="5">
        <v>0</v>
      </c>
      <c r="L37" s="44"/>
      <c r="M37" s="5">
        <f t="shared" si="2"/>
        <v>2750250</v>
      </c>
      <c r="N37" s="4"/>
    </row>
    <row r="38" spans="1:14" ht="15" x14ac:dyDescent="0.25">
      <c r="A38" s="7">
        <f t="shared" si="1"/>
        <v>48928</v>
      </c>
      <c r="B38" s="7"/>
      <c r="C38" s="41"/>
      <c r="D38" s="7"/>
      <c r="E38" s="5">
        <v>0</v>
      </c>
      <c r="F38" s="44"/>
      <c r="G38" s="5">
        <f t="shared" si="0"/>
        <v>579731.25</v>
      </c>
      <c r="H38" s="44"/>
      <c r="I38" s="5">
        <v>0</v>
      </c>
      <c r="J38" s="44"/>
      <c r="K38" s="5">
        <v>0</v>
      </c>
      <c r="L38" s="44"/>
      <c r="M38" s="5">
        <f t="shared" si="2"/>
        <v>579731.25</v>
      </c>
      <c r="N38" s="5"/>
    </row>
    <row r="39" spans="1:14" ht="15" x14ac:dyDescent="0.25">
      <c r="A39" s="7">
        <f t="shared" si="1"/>
        <v>49110</v>
      </c>
      <c r="B39" s="7"/>
      <c r="C39" s="41">
        <v>5.2499999999999998E-2</v>
      </c>
      <c r="D39" s="7"/>
      <c r="E39" s="5">
        <v>2330000</v>
      </c>
      <c r="F39" s="44"/>
      <c r="G39" s="5">
        <f t="shared" si="0"/>
        <v>579731.25</v>
      </c>
      <c r="H39" s="44"/>
      <c r="I39" s="5">
        <v>0</v>
      </c>
      <c r="J39" s="44"/>
      <c r="K39" s="5">
        <v>0</v>
      </c>
      <c r="L39" s="44"/>
      <c r="M39" s="5">
        <f t="shared" si="2"/>
        <v>2909731.25</v>
      </c>
      <c r="N39" s="4"/>
    </row>
    <row r="40" spans="1:14" ht="15" x14ac:dyDescent="0.25">
      <c r="A40" s="7">
        <f t="shared" si="1"/>
        <v>49293</v>
      </c>
      <c r="B40" s="7"/>
      <c r="C40" s="41"/>
      <c r="D40" s="7"/>
      <c r="E40" s="5">
        <v>0</v>
      </c>
      <c r="F40" s="44"/>
      <c r="G40" s="5">
        <f t="shared" si="0"/>
        <v>518568.75</v>
      </c>
      <c r="H40" s="44"/>
      <c r="I40" s="5">
        <v>0</v>
      </c>
      <c r="J40" s="44"/>
      <c r="K40" s="5">
        <v>0</v>
      </c>
      <c r="L40" s="44"/>
      <c r="M40" s="5">
        <f t="shared" si="2"/>
        <v>518568.75</v>
      </c>
      <c r="N40" s="5"/>
    </row>
    <row r="41" spans="1:14" ht="15" x14ac:dyDescent="0.25">
      <c r="A41" s="7">
        <f t="shared" si="1"/>
        <v>49475</v>
      </c>
      <c r="B41" s="7"/>
      <c r="C41" s="41">
        <v>5.2499999999999998E-2</v>
      </c>
      <c r="D41" s="7"/>
      <c r="E41" s="5">
        <v>2555000</v>
      </c>
      <c r="F41" s="44"/>
      <c r="G41" s="5">
        <f t="shared" si="0"/>
        <v>518568.75</v>
      </c>
      <c r="H41" s="44"/>
      <c r="I41" s="5">
        <v>0</v>
      </c>
      <c r="J41" s="44"/>
      <c r="K41" s="5">
        <v>0</v>
      </c>
      <c r="L41" s="44"/>
      <c r="M41" s="5">
        <f t="shared" si="2"/>
        <v>3073568.75</v>
      </c>
      <c r="N41" s="4"/>
    </row>
    <row r="42" spans="1:14" ht="15" x14ac:dyDescent="0.25">
      <c r="A42" s="7">
        <f t="shared" si="1"/>
        <v>49658</v>
      </c>
      <c r="B42" s="7"/>
      <c r="C42" s="41"/>
      <c r="D42" s="7"/>
      <c r="E42" s="5">
        <v>0</v>
      </c>
      <c r="F42" s="44"/>
      <c r="G42" s="5">
        <f t="shared" si="0"/>
        <v>451500</v>
      </c>
      <c r="H42" s="44"/>
      <c r="I42" s="5">
        <v>0</v>
      </c>
      <c r="J42" s="44"/>
      <c r="K42" s="5">
        <v>0</v>
      </c>
      <c r="L42" s="44"/>
      <c r="M42" s="5">
        <f t="shared" si="2"/>
        <v>451500</v>
      </c>
      <c r="N42" s="5"/>
    </row>
    <row r="43" spans="1:14" ht="15" x14ac:dyDescent="0.25">
      <c r="A43" s="7">
        <f t="shared" si="1"/>
        <v>49841</v>
      </c>
      <c r="B43" s="7"/>
      <c r="C43" s="41">
        <v>5.2499999999999998E-2</v>
      </c>
      <c r="D43" s="7"/>
      <c r="E43" s="5">
        <v>2795000</v>
      </c>
      <c r="F43" s="44"/>
      <c r="G43" s="5">
        <f t="shared" si="0"/>
        <v>451500</v>
      </c>
      <c r="H43" s="44"/>
      <c r="I43" s="5">
        <v>0</v>
      </c>
      <c r="J43" s="44"/>
      <c r="K43" s="5">
        <v>0</v>
      </c>
      <c r="L43" s="44"/>
      <c r="M43" s="5">
        <f t="shared" si="2"/>
        <v>3246500</v>
      </c>
      <c r="N43" s="4"/>
    </row>
    <row r="44" spans="1:14" ht="15" x14ac:dyDescent="0.25">
      <c r="A44" s="7">
        <f t="shared" si="1"/>
        <v>50024</v>
      </c>
      <c r="B44" s="7"/>
      <c r="C44" s="41"/>
      <c r="D44" s="7"/>
      <c r="E44" s="5">
        <v>0</v>
      </c>
      <c r="F44" s="44"/>
      <c r="G44" s="5">
        <f t="shared" si="0"/>
        <v>378131.25</v>
      </c>
      <c r="H44" s="44"/>
      <c r="I44" s="5">
        <v>0</v>
      </c>
      <c r="J44" s="44"/>
      <c r="K44" s="5">
        <v>0</v>
      </c>
      <c r="L44" s="44"/>
      <c r="M44" s="5">
        <f t="shared" si="2"/>
        <v>378131.25</v>
      </c>
      <c r="N44" s="5"/>
    </row>
    <row r="45" spans="1:14" ht="15" x14ac:dyDescent="0.25">
      <c r="A45" s="7">
        <f t="shared" si="1"/>
        <v>50206</v>
      </c>
      <c r="B45" s="7"/>
      <c r="C45" s="41">
        <v>5.2499999999999998E-2</v>
      </c>
      <c r="D45" s="7"/>
      <c r="E45" s="5">
        <v>3055000</v>
      </c>
      <c r="F45" s="44"/>
      <c r="G45" s="5">
        <f t="shared" si="0"/>
        <v>378131.25</v>
      </c>
      <c r="H45" s="44"/>
      <c r="I45" s="5">
        <v>0</v>
      </c>
      <c r="J45" s="44"/>
      <c r="K45" s="5">
        <v>0</v>
      </c>
      <c r="L45" s="44"/>
      <c r="M45" s="5">
        <f t="shared" si="2"/>
        <v>3433131.25</v>
      </c>
      <c r="N45" s="4"/>
    </row>
    <row r="46" spans="1:14" ht="15" x14ac:dyDescent="0.25">
      <c r="A46" s="7">
        <f t="shared" si="1"/>
        <v>50389</v>
      </c>
      <c r="B46" s="7"/>
      <c r="C46" s="41"/>
      <c r="D46" s="7"/>
      <c r="E46" s="5">
        <v>0</v>
      </c>
      <c r="F46" s="44"/>
      <c r="G46" s="5">
        <f t="shared" si="0"/>
        <v>297937.5</v>
      </c>
      <c r="H46" s="44"/>
      <c r="I46" s="5">
        <v>0</v>
      </c>
      <c r="J46" s="44"/>
      <c r="K46" s="5">
        <v>0</v>
      </c>
      <c r="L46" s="44"/>
      <c r="M46" s="5">
        <f t="shared" si="2"/>
        <v>297937.5</v>
      </c>
      <c r="N46" s="5"/>
    </row>
    <row r="47" spans="1:14" ht="15" x14ac:dyDescent="0.25">
      <c r="A47" s="7">
        <f t="shared" si="1"/>
        <v>50571</v>
      </c>
      <c r="B47" s="7"/>
      <c r="C47" s="41">
        <v>5.2499999999999998E-2</v>
      </c>
      <c r="D47" s="7"/>
      <c r="E47" s="5">
        <v>3330000</v>
      </c>
      <c r="F47" s="44"/>
      <c r="G47" s="5">
        <f t="shared" ref="G47:G53" si="3">E47*C47/2+G48</f>
        <v>297937.5</v>
      </c>
      <c r="H47" s="44"/>
      <c r="I47" s="5">
        <v>0</v>
      </c>
      <c r="J47" s="44"/>
      <c r="K47" s="5">
        <v>0</v>
      </c>
      <c r="L47" s="44"/>
      <c r="M47" s="5">
        <f t="shared" si="2"/>
        <v>3627937.5</v>
      </c>
      <c r="N47" s="4"/>
    </row>
    <row r="48" spans="1:14" ht="15" x14ac:dyDescent="0.25">
      <c r="A48" s="7">
        <f t="shared" si="1"/>
        <v>50754</v>
      </c>
      <c r="B48" s="7"/>
      <c r="C48" s="41"/>
      <c r="D48" s="7"/>
      <c r="E48" s="5">
        <v>0</v>
      </c>
      <c r="F48" s="44"/>
      <c r="G48" s="5">
        <f t="shared" si="3"/>
        <v>210525</v>
      </c>
      <c r="H48" s="44"/>
      <c r="I48" s="5">
        <v>0</v>
      </c>
      <c r="J48" s="44"/>
      <c r="K48" s="5">
        <v>0</v>
      </c>
      <c r="L48" s="44"/>
      <c r="M48" s="5">
        <f t="shared" si="2"/>
        <v>210525</v>
      </c>
      <c r="N48" s="5"/>
    </row>
    <row r="49" spans="1:14" ht="15" x14ac:dyDescent="0.25">
      <c r="A49" s="7">
        <f t="shared" si="1"/>
        <v>50936</v>
      </c>
      <c r="B49" s="7"/>
      <c r="C49" s="41">
        <v>5.2499999999999998E-2</v>
      </c>
      <c r="D49" s="7"/>
      <c r="E49" s="5">
        <v>3620000</v>
      </c>
      <c r="F49" s="44"/>
      <c r="G49" s="5">
        <f t="shared" si="3"/>
        <v>210525</v>
      </c>
      <c r="H49" s="44"/>
      <c r="I49" s="5">
        <v>0</v>
      </c>
      <c r="J49" s="44"/>
      <c r="K49" s="5">
        <v>0</v>
      </c>
      <c r="L49" s="44"/>
      <c r="M49" s="5">
        <f t="shared" si="2"/>
        <v>3830525</v>
      </c>
      <c r="N49" s="4"/>
    </row>
    <row r="50" spans="1:14" ht="15" x14ac:dyDescent="0.25">
      <c r="A50" s="7">
        <f t="shared" si="1"/>
        <v>51119</v>
      </c>
      <c r="B50" s="7"/>
      <c r="C50" s="41"/>
      <c r="D50" s="7"/>
      <c r="E50" s="5">
        <v>0</v>
      </c>
      <c r="F50" s="44"/>
      <c r="G50" s="5">
        <f t="shared" si="3"/>
        <v>115500</v>
      </c>
      <c r="H50" s="44"/>
      <c r="I50" s="5">
        <v>0</v>
      </c>
      <c r="J50" s="44"/>
      <c r="K50" s="5">
        <v>0</v>
      </c>
      <c r="L50" s="44"/>
      <c r="M50" s="5">
        <f t="shared" si="2"/>
        <v>115500</v>
      </c>
      <c r="N50" s="5"/>
    </row>
    <row r="51" spans="1:14" ht="15" x14ac:dyDescent="0.25">
      <c r="A51" s="7">
        <f t="shared" si="1"/>
        <v>51302</v>
      </c>
      <c r="B51" s="7"/>
      <c r="C51" s="41">
        <v>5.2499999999999998E-2</v>
      </c>
      <c r="D51" s="7"/>
      <c r="E51" s="5">
        <v>3935000</v>
      </c>
      <c r="F51" s="44"/>
      <c r="G51" s="5">
        <f t="shared" si="3"/>
        <v>115500</v>
      </c>
      <c r="H51" s="44"/>
      <c r="I51" s="5">
        <v>0</v>
      </c>
      <c r="J51" s="44"/>
      <c r="K51" s="5">
        <v>0</v>
      </c>
      <c r="L51" s="44"/>
      <c r="M51" s="5">
        <f t="shared" si="2"/>
        <v>4050500</v>
      </c>
      <c r="N51" s="4"/>
    </row>
    <row r="52" spans="1:14" ht="15" x14ac:dyDescent="0.25">
      <c r="A52" s="7">
        <f t="shared" si="1"/>
        <v>51485</v>
      </c>
      <c r="B52" s="7"/>
      <c r="C52" s="41"/>
      <c r="D52" s="7"/>
      <c r="E52" s="5">
        <v>0</v>
      </c>
      <c r="F52" s="44"/>
      <c r="G52" s="5">
        <f t="shared" si="3"/>
        <v>12206.25</v>
      </c>
      <c r="H52" s="44"/>
      <c r="I52" s="5">
        <v>0</v>
      </c>
      <c r="J52" s="44"/>
      <c r="K52" s="5">
        <v>0</v>
      </c>
      <c r="L52" s="44"/>
      <c r="M52" s="5">
        <f t="shared" si="2"/>
        <v>12206.25</v>
      </c>
      <c r="N52" s="5"/>
    </row>
    <row r="53" spans="1:14" ht="15" x14ac:dyDescent="0.25">
      <c r="A53" s="7">
        <f t="shared" si="1"/>
        <v>51667</v>
      </c>
      <c r="B53" s="7"/>
      <c r="C53" s="41">
        <v>5.2499999999999998E-2</v>
      </c>
      <c r="D53" s="7"/>
      <c r="E53" s="5">
        <v>465000</v>
      </c>
      <c r="F53" s="44"/>
      <c r="G53" s="5">
        <f t="shared" si="3"/>
        <v>12206.25</v>
      </c>
      <c r="H53" s="44"/>
      <c r="I53" s="5">
        <v>0</v>
      </c>
      <c r="J53" s="44"/>
      <c r="K53" s="5">
        <v>0</v>
      </c>
      <c r="L53" s="44"/>
      <c r="M53" s="5">
        <f t="shared" si="2"/>
        <v>477206.25</v>
      </c>
      <c r="N53" s="5"/>
    </row>
    <row r="54" spans="1:14" ht="15" x14ac:dyDescent="0.25">
      <c r="A54" s="7"/>
      <c r="B54" s="7"/>
      <c r="C54" s="7"/>
      <c r="D54" s="7"/>
      <c r="E54" s="43"/>
      <c r="F54" s="42"/>
      <c r="G54" s="43"/>
      <c r="H54" s="42"/>
      <c r="I54" s="43"/>
      <c r="J54" s="42"/>
      <c r="K54" s="43"/>
      <c r="L54" s="42"/>
      <c r="M54" s="43"/>
      <c r="N54" s="4"/>
    </row>
    <row r="55" spans="1:14" ht="15.75" thickBot="1" x14ac:dyDescent="0.3">
      <c r="A55" s="7"/>
      <c r="B55" s="7"/>
      <c r="C55" s="7" t="s">
        <v>59</v>
      </c>
      <c r="D55" s="7"/>
      <c r="E55" s="48">
        <f>SUM(E9:E54)</f>
        <v>36865000</v>
      </c>
      <c r="F55" s="42"/>
      <c r="G55" s="48">
        <f>SUM(G9:G54)</f>
        <v>29092349.305555556</v>
      </c>
      <c r="H55" s="42"/>
      <c r="I55" s="48">
        <f>SUM(I9:I54)</f>
        <v>0</v>
      </c>
      <c r="J55" s="42"/>
      <c r="K55" s="48">
        <f>SUM(K9:K54)</f>
        <v>-4030499.3055555555</v>
      </c>
      <c r="L55" s="42"/>
      <c r="M55" s="48">
        <f>SUM(M9:M54)</f>
        <v>61926850</v>
      </c>
      <c r="N55" s="4"/>
    </row>
    <row r="56" spans="1:14" ht="15.75" thickTop="1" x14ac:dyDescent="0.25">
      <c r="A56" s="7"/>
      <c r="B56" s="7"/>
      <c r="C56" s="7"/>
      <c r="D56" s="7"/>
      <c r="E56" s="42"/>
      <c r="F56" s="42"/>
      <c r="G56" s="42"/>
      <c r="H56" s="42"/>
      <c r="I56" s="42"/>
      <c r="J56" s="42"/>
      <c r="K56" s="42"/>
      <c r="L56" s="42"/>
      <c r="M56" s="42"/>
      <c r="N56" s="4"/>
    </row>
    <row r="57" spans="1:14" ht="15" x14ac:dyDescent="0.25">
      <c r="A57" s="7"/>
      <c r="B57" s="7"/>
      <c r="C57" s="7"/>
      <c r="D57" s="7"/>
      <c r="E57" s="42"/>
      <c r="F57" s="42"/>
      <c r="G57" s="42"/>
      <c r="H57" s="42"/>
      <c r="I57" s="42"/>
      <c r="J57" s="42"/>
      <c r="K57" s="42"/>
      <c r="L57" s="42"/>
      <c r="M57" s="42"/>
      <c r="N57" s="4"/>
    </row>
    <row r="58" spans="1:14" ht="15" x14ac:dyDescent="0.25">
      <c r="A58" s="14" t="s">
        <v>71</v>
      </c>
      <c r="B58" s="7"/>
      <c r="C58" s="37"/>
      <c r="D58" s="7"/>
      <c r="J58" s="42"/>
      <c r="K58" s="42"/>
      <c r="L58" s="42"/>
      <c r="M58" s="5"/>
      <c r="N58" s="5"/>
    </row>
    <row r="60" spans="1:14" ht="15" x14ac:dyDescent="0.25">
      <c r="E60" s="44"/>
      <c r="N60" s="38"/>
    </row>
    <row r="61" spans="1:14" ht="15" x14ac:dyDescent="0.25">
      <c r="E61" s="44"/>
    </row>
    <row r="62" spans="1:14" ht="15" x14ac:dyDescent="0.25">
      <c r="E62" s="44"/>
    </row>
    <row r="63" spans="1:14" ht="15" x14ac:dyDescent="0.25">
      <c r="E63" s="44"/>
    </row>
  </sheetData>
  <printOptions horizontalCentered="1"/>
  <pageMargins left="0.5" right="0.5" top="0.75" bottom="0.75" header="0.3" footer="0.3"/>
  <pageSetup scale="9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57"/>
  <sheetViews>
    <sheetView tabSelected="1" zoomScaleNormal="100" zoomScaleSheetLayoutView="100" workbookViewId="0">
      <pane xSplit="1" ySplit="8" topLeftCell="B9" activePane="bottomRight" state="frozen"/>
      <selection activeCell="C35" sqref="C35"/>
      <selection pane="topRight" activeCell="C35" sqref="C35"/>
      <selection pane="bottomLeft" activeCell="C35" sqref="C35"/>
      <selection pane="bottomRight" activeCell="E12" sqref="E12"/>
    </sheetView>
  </sheetViews>
  <sheetFormatPr defaultColWidth="10.6640625" defaultRowHeight="12.75" x14ac:dyDescent="0.2"/>
  <cols>
    <col min="1" max="1" width="21.83203125" style="3" customWidth="1"/>
    <col min="2" max="2" width="2.83203125" style="3" customWidth="1"/>
    <col min="3" max="3" width="16.5" style="1" customWidth="1"/>
    <col min="4" max="4" width="2.83203125" style="1" customWidth="1"/>
    <col min="5" max="5" width="16.5" style="1" customWidth="1"/>
    <col min="6" max="6" width="2.83203125" style="3" customWidth="1"/>
    <col min="7" max="7" width="16.5" style="1" customWidth="1"/>
    <col min="8" max="8" width="2.83203125" style="1" customWidth="1"/>
    <col min="9" max="9" width="16.5" style="1" customWidth="1"/>
    <col min="10" max="10" width="2.83203125" style="1" customWidth="1"/>
    <col min="11" max="11" width="16.5" style="1" customWidth="1"/>
    <col min="12" max="12" width="2.83203125" style="1" customWidth="1"/>
    <col min="13" max="13" width="16.5" style="1" customWidth="1"/>
    <col min="14" max="14" width="14.83203125" style="1" customWidth="1"/>
    <col min="15" max="16384" width="10.6640625" style="1"/>
  </cols>
  <sheetData>
    <row r="1" spans="1:22" s="57" customFormat="1" ht="18.75" x14ac:dyDescent="0.3">
      <c r="A1" s="58"/>
      <c r="B1" s="58"/>
      <c r="C1" s="92" t="s">
        <v>75</v>
      </c>
      <c r="D1" s="52"/>
      <c r="E1" s="52"/>
      <c r="F1" s="58"/>
      <c r="G1" s="52"/>
      <c r="H1" s="52"/>
      <c r="I1" s="52"/>
      <c r="J1" s="52"/>
      <c r="K1" s="52"/>
      <c r="L1" s="52"/>
      <c r="M1" s="59"/>
    </row>
    <row r="2" spans="1:22" s="57" customFormat="1" ht="15.75" x14ac:dyDescent="0.25">
      <c r="A2" s="60"/>
      <c r="B2" s="60"/>
      <c r="C2" s="61" t="s">
        <v>77</v>
      </c>
      <c r="D2" s="61"/>
      <c r="E2" s="61"/>
      <c r="F2" s="60"/>
      <c r="G2" s="61"/>
      <c r="H2" s="61"/>
      <c r="I2" s="61"/>
      <c r="J2" s="61"/>
      <c r="K2" s="61"/>
      <c r="L2" s="61"/>
      <c r="M2" s="62"/>
    </row>
    <row r="3" spans="1:22" ht="15.75" x14ac:dyDescent="0.25">
      <c r="A3" s="7"/>
      <c r="B3" s="7"/>
      <c r="C3" s="13"/>
      <c r="D3" s="13"/>
      <c r="E3" s="13"/>
      <c r="F3" s="7"/>
      <c r="G3" s="13"/>
      <c r="H3" s="13"/>
      <c r="I3" s="13"/>
      <c r="J3" s="13"/>
      <c r="K3" s="13"/>
      <c r="L3" s="13"/>
      <c r="M3" s="4"/>
    </row>
    <row r="4" spans="1:22" ht="15" x14ac:dyDescent="0.25">
      <c r="A4" s="39" t="s">
        <v>58</v>
      </c>
      <c r="B4" s="39"/>
      <c r="C4" s="39"/>
      <c r="D4" s="39"/>
      <c r="E4" s="40">
        <v>43593</v>
      </c>
      <c r="F4" s="39"/>
      <c r="G4" s="39"/>
      <c r="H4" s="46"/>
      <c r="I4" s="46"/>
      <c r="J4" s="46"/>
      <c r="K4" s="46"/>
      <c r="L4" s="46"/>
      <c r="M4" s="4"/>
    </row>
    <row r="5" spans="1:22" ht="15.75" x14ac:dyDescent="0.25">
      <c r="A5" s="7"/>
      <c r="B5" s="7"/>
      <c r="C5" s="13"/>
      <c r="D5" s="13"/>
      <c r="E5" s="13"/>
      <c r="F5" s="7"/>
      <c r="G5" s="13"/>
      <c r="H5" s="13"/>
      <c r="I5" s="13"/>
      <c r="J5" s="13"/>
      <c r="K5" s="13"/>
      <c r="L5" s="13"/>
      <c r="M5" s="4"/>
    </row>
    <row r="6" spans="1:22" ht="15.75" x14ac:dyDescent="0.25">
      <c r="A6" s="31" t="s">
        <v>1</v>
      </c>
      <c r="B6" s="31"/>
      <c r="C6" s="10"/>
      <c r="D6" s="10"/>
      <c r="E6" s="10"/>
      <c r="F6" s="31"/>
      <c r="G6" s="10"/>
      <c r="H6" s="10"/>
      <c r="I6" s="13"/>
      <c r="J6" s="13"/>
      <c r="K6" s="13"/>
      <c r="L6" s="13"/>
      <c r="M6" s="4"/>
      <c r="P6" s="7"/>
      <c r="Q6" s="7"/>
      <c r="R6" s="7"/>
      <c r="S6" s="7"/>
      <c r="T6" s="6"/>
      <c r="U6" s="6"/>
      <c r="V6" s="6"/>
    </row>
    <row r="7" spans="1:22" ht="15" x14ac:dyDescent="0.25">
      <c r="A7" s="8" t="s">
        <v>50</v>
      </c>
      <c r="B7" s="8"/>
      <c r="C7" s="10" t="s">
        <v>54</v>
      </c>
      <c r="D7" s="10"/>
      <c r="E7" s="9"/>
      <c r="F7" s="8"/>
      <c r="G7" s="10" t="s">
        <v>5</v>
      </c>
      <c r="H7" s="9"/>
      <c r="I7" s="10" t="s">
        <v>9</v>
      </c>
      <c r="J7" s="10"/>
      <c r="K7" s="10"/>
      <c r="L7" s="10"/>
      <c r="M7" s="10" t="s">
        <v>10</v>
      </c>
      <c r="P7" s="47"/>
      <c r="Q7" s="47"/>
      <c r="R7" s="47"/>
      <c r="S7" s="47"/>
      <c r="T7" s="6"/>
      <c r="U7" s="6"/>
      <c r="V7" s="6"/>
    </row>
    <row r="8" spans="1:22" ht="15" x14ac:dyDescent="0.25">
      <c r="A8" s="11" t="s">
        <v>51</v>
      </c>
      <c r="B8" s="11"/>
      <c r="C8" s="9" t="s">
        <v>55</v>
      </c>
      <c r="D8" s="9"/>
      <c r="E8" s="9" t="s">
        <v>56</v>
      </c>
      <c r="F8" s="11"/>
      <c r="G8" s="9" t="s">
        <v>3</v>
      </c>
      <c r="H8" s="9"/>
      <c r="I8" s="9" t="s">
        <v>3</v>
      </c>
      <c r="J8" s="9"/>
      <c r="K8" s="9" t="s">
        <v>4</v>
      </c>
      <c r="L8" s="9"/>
      <c r="M8" s="9" t="s">
        <v>4</v>
      </c>
      <c r="P8" s="7"/>
      <c r="Q8" s="7"/>
      <c r="R8" s="7"/>
      <c r="S8" s="7"/>
      <c r="T8" s="6"/>
      <c r="U8" s="6"/>
      <c r="V8" s="6"/>
    </row>
    <row r="9" spans="1:22" ht="15" x14ac:dyDescent="0.25">
      <c r="A9" s="7">
        <v>43631</v>
      </c>
      <c r="B9" s="7"/>
      <c r="C9" s="5">
        <f>'Series Detail'!I12</f>
        <v>0</v>
      </c>
      <c r="D9" s="5"/>
      <c r="E9" s="5">
        <f>'Series Detail'!J12</f>
        <v>196999.30555555556</v>
      </c>
      <c r="F9" s="7"/>
      <c r="G9" s="5">
        <f>'Series Detail'!K12</f>
        <v>0</v>
      </c>
      <c r="H9" s="5"/>
      <c r="I9" s="5">
        <f>'Series Detail'!L12</f>
        <v>-196999.30555555556</v>
      </c>
      <c r="J9" s="5"/>
      <c r="K9" s="5">
        <f>SUM(C9:J9)</f>
        <v>0</v>
      </c>
      <c r="L9" s="5"/>
      <c r="M9" s="5">
        <f>K9</f>
        <v>0</v>
      </c>
    </row>
    <row r="10" spans="1:22" ht="15" x14ac:dyDescent="0.25">
      <c r="A10" s="7">
        <v>43814</v>
      </c>
      <c r="B10" s="7"/>
      <c r="C10" s="5">
        <f>'Series Detail'!I13</f>
        <v>0</v>
      </c>
      <c r="D10" s="5"/>
      <c r="E10" s="5">
        <f>'Series Detail'!J13</f>
        <v>0</v>
      </c>
      <c r="F10" s="7"/>
      <c r="G10" s="5">
        <f>'Series Detail'!K13</f>
        <v>0</v>
      </c>
      <c r="H10" s="5"/>
      <c r="I10" s="5">
        <f>'Series Detail'!L13</f>
        <v>0</v>
      </c>
      <c r="J10" s="5"/>
      <c r="K10" s="5">
        <f t="shared" ref="K10:K16" si="0">SUM(C10:J10)</f>
        <v>0</v>
      </c>
      <c r="L10" s="5"/>
      <c r="M10" s="4"/>
    </row>
    <row r="11" spans="1:22" ht="15" x14ac:dyDescent="0.25">
      <c r="A11" s="7">
        <v>43997</v>
      </c>
      <c r="B11" s="7"/>
      <c r="C11" s="5">
        <f>'Series Detail'!I14</f>
        <v>0</v>
      </c>
      <c r="D11" s="5"/>
      <c r="E11" s="5">
        <f>'Series Detail'!J14</f>
        <v>1916750</v>
      </c>
      <c r="F11" s="7"/>
      <c r="G11" s="5">
        <f>'Series Detail'!K14</f>
        <v>0</v>
      </c>
      <c r="H11" s="5"/>
      <c r="I11" s="5">
        <f>'Series Detail'!L14</f>
        <v>-1916750</v>
      </c>
      <c r="J11" s="5"/>
      <c r="K11" s="5">
        <f t="shared" si="0"/>
        <v>0</v>
      </c>
      <c r="L11" s="5"/>
      <c r="M11" s="5">
        <f>+K10+K11</f>
        <v>0</v>
      </c>
    </row>
    <row r="12" spans="1:22" ht="15" x14ac:dyDescent="0.25">
      <c r="A12" s="7">
        <v>44180</v>
      </c>
      <c r="B12" s="7"/>
      <c r="C12" s="5">
        <f>'Series Detail'!I15</f>
        <v>0</v>
      </c>
      <c r="D12" s="5"/>
      <c r="E12" s="5">
        <f>'Series Detail'!J15</f>
        <v>0</v>
      </c>
      <c r="F12" s="7"/>
      <c r="G12" s="5">
        <f>'Series Detail'!K15</f>
        <v>0</v>
      </c>
      <c r="H12" s="5"/>
      <c r="I12" s="5">
        <f>'Series Detail'!L15</f>
        <v>0</v>
      </c>
      <c r="J12" s="5"/>
      <c r="K12" s="5">
        <f t="shared" si="0"/>
        <v>0</v>
      </c>
      <c r="L12" s="5"/>
      <c r="M12" s="4"/>
    </row>
    <row r="13" spans="1:22" ht="15" x14ac:dyDescent="0.25">
      <c r="A13" s="7">
        <v>44362</v>
      </c>
      <c r="B13" s="7"/>
      <c r="C13" s="5">
        <f>'Series Detail'!I16</f>
        <v>0</v>
      </c>
      <c r="D13" s="5"/>
      <c r="E13" s="5">
        <f>'Series Detail'!J16</f>
        <v>1916750</v>
      </c>
      <c r="F13" s="7"/>
      <c r="G13" s="5">
        <f>'Series Detail'!K16</f>
        <v>0</v>
      </c>
      <c r="H13" s="5"/>
      <c r="I13" s="5">
        <f>'Series Detail'!L16</f>
        <v>-1916750</v>
      </c>
      <c r="J13" s="5"/>
      <c r="K13" s="5">
        <f t="shared" si="0"/>
        <v>0</v>
      </c>
      <c r="L13" s="5"/>
      <c r="M13" s="5">
        <f>+K12+K13</f>
        <v>0</v>
      </c>
    </row>
    <row r="14" spans="1:22" ht="15" x14ac:dyDescent="0.25">
      <c r="A14" s="7">
        <v>44545</v>
      </c>
      <c r="B14" s="7"/>
      <c r="C14" s="5">
        <f>'Series Detail'!I17</f>
        <v>0</v>
      </c>
      <c r="D14" s="5"/>
      <c r="E14" s="5">
        <f>'Series Detail'!J17</f>
        <v>0</v>
      </c>
      <c r="F14" s="7"/>
      <c r="G14" s="5">
        <f>'Series Detail'!K17</f>
        <v>0</v>
      </c>
      <c r="H14" s="5"/>
      <c r="I14" s="5">
        <f>'Series Detail'!L17</f>
        <v>0</v>
      </c>
      <c r="J14" s="5"/>
      <c r="K14" s="5">
        <f t="shared" si="0"/>
        <v>0</v>
      </c>
      <c r="L14" s="5"/>
      <c r="M14" s="4"/>
    </row>
    <row r="15" spans="1:22" ht="15" x14ac:dyDescent="0.25">
      <c r="A15" s="7">
        <v>44727</v>
      </c>
      <c r="B15" s="7"/>
      <c r="C15" s="5">
        <f>'Series Detail'!I18</f>
        <v>530000</v>
      </c>
      <c r="D15" s="5"/>
      <c r="E15" s="5">
        <f>'Series Detail'!J18</f>
        <v>1916750</v>
      </c>
      <c r="F15" s="7"/>
      <c r="G15" s="5">
        <f>'Series Detail'!K18</f>
        <v>0</v>
      </c>
      <c r="H15" s="5"/>
      <c r="I15" s="5">
        <f>'Series Detail'!L18</f>
        <v>0</v>
      </c>
      <c r="J15" s="5"/>
      <c r="K15" s="5">
        <f t="shared" si="0"/>
        <v>2446750</v>
      </c>
      <c r="L15" s="5"/>
      <c r="M15" s="5">
        <f>+K14+K15</f>
        <v>2446750</v>
      </c>
    </row>
    <row r="16" spans="1:22" ht="15" x14ac:dyDescent="0.25">
      <c r="A16" s="7">
        <v>44910</v>
      </c>
      <c r="B16" s="7"/>
      <c r="C16" s="5">
        <f>'Series Detail'!I19</f>
        <v>0</v>
      </c>
      <c r="D16" s="5"/>
      <c r="E16" s="5">
        <f>'Series Detail'!J19</f>
        <v>0</v>
      </c>
      <c r="F16" s="7"/>
      <c r="G16" s="5">
        <f>'Series Detail'!K19</f>
        <v>0</v>
      </c>
      <c r="H16" s="5"/>
      <c r="I16" s="5">
        <f>'Series Detail'!L19</f>
        <v>0</v>
      </c>
      <c r="J16" s="5"/>
      <c r="K16" s="5">
        <f t="shared" si="0"/>
        <v>0</v>
      </c>
      <c r="L16" s="5"/>
      <c r="M16" s="4"/>
    </row>
    <row r="17" spans="1:13" ht="15" x14ac:dyDescent="0.25">
      <c r="A17" s="7">
        <v>45092</v>
      </c>
      <c r="B17" s="7"/>
      <c r="C17" s="5">
        <f>'Series Detail'!I20</f>
        <v>630000</v>
      </c>
      <c r="D17" s="5"/>
      <c r="E17" s="5">
        <f>'Series Detail'!J20</f>
        <v>1890250</v>
      </c>
      <c r="F17" s="7"/>
      <c r="G17" s="5">
        <f>'Series Detail'!K20</f>
        <v>0</v>
      </c>
      <c r="H17" s="5"/>
      <c r="I17" s="5">
        <f>'Series Detail'!L20</f>
        <v>0</v>
      </c>
      <c r="J17" s="5"/>
      <c r="K17" s="5">
        <f t="shared" ref="K17:K53" si="1">SUM(C17:J17)</f>
        <v>2520250</v>
      </c>
      <c r="L17" s="5"/>
      <c r="M17" s="5">
        <f>+K16+K17</f>
        <v>2520250</v>
      </c>
    </row>
    <row r="18" spans="1:13" ht="15" x14ac:dyDescent="0.25">
      <c r="A18" s="7">
        <v>45275</v>
      </c>
      <c r="B18" s="7"/>
      <c r="C18" s="5">
        <f>'Series Detail'!I21</f>
        <v>0</v>
      </c>
      <c r="D18" s="5"/>
      <c r="E18" s="5">
        <f>'Series Detail'!J21</f>
        <v>0</v>
      </c>
      <c r="F18" s="7"/>
      <c r="G18" s="5">
        <f>'Series Detail'!K21</f>
        <v>0</v>
      </c>
      <c r="H18" s="5"/>
      <c r="I18" s="5">
        <f>'Series Detail'!L21</f>
        <v>0</v>
      </c>
      <c r="J18" s="5"/>
      <c r="K18" s="5">
        <f t="shared" si="1"/>
        <v>0</v>
      </c>
      <c r="L18" s="5"/>
      <c r="M18" s="4"/>
    </row>
    <row r="19" spans="1:13" ht="15" x14ac:dyDescent="0.25">
      <c r="A19" s="7">
        <v>45458</v>
      </c>
      <c r="B19" s="7"/>
      <c r="C19" s="5">
        <f>'Series Detail'!I22</f>
        <v>735000</v>
      </c>
      <c r="D19" s="5"/>
      <c r="E19" s="5">
        <f>'Series Detail'!J22</f>
        <v>1858750</v>
      </c>
      <c r="F19" s="7"/>
      <c r="G19" s="5">
        <f>'Series Detail'!K22</f>
        <v>0</v>
      </c>
      <c r="H19" s="5"/>
      <c r="I19" s="5">
        <f>'Series Detail'!L22</f>
        <v>0</v>
      </c>
      <c r="J19" s="5"/>
      <c r="K19" s="5">
        <f t="shared" si="1"/>
        <v>2593750</v>
      </c>
      <c r="L19" s="5"/>
      <c r="M19" s="5">
        <f>+K18+K19</f>
        <v>2593750</v>
      </c>
    </row>
    <row r="20" spans="1:13" ht="15" x14ac:dyDescent="0.25">
      <c r="A20" s="7">
        <v>45641</v>
      </c>
      <c r="B20" s="7"/>
      <c r="C20" s="5">
        <f>'Series Detail'!I23</f>
        <v>0</v>
      </c>
      <c r="D20" s="5"/>
      <c r="E20" s="5">
        <f>'Series Detail'!J23</f>
        <v>0</v>
      </c>
      <c r="F20" s="7"/>
      <c r="G20" s="5">
        <f>'Series Detail'!K23</f>
        <v>0</v>
      </c>
      <c r="H20" s="5"/>
      <c r="I20" s="5">
        <f>'Series Detail'!L23</f>
        <v>0</v>
      </c>
      <c r="J20" s="5"/>
      <c r="K20" s="5">
        <f t="shared" si="1"/>
        <v>0</v>
      </c>
      <c r="L20" s="5"/>
      <c r="M20" s="4"/>
    </row>
    <row r="21" spans="1:13" ht="15" x14ac:dyDescent="0.25">
      <c r="A21" s="7">
        <v>45823</v>
      </c>
      <c r="B21" s="7"/>
      <c r="C21" s="5">
        <f>'Series Detail'!I24</f>
        <v>850000</v>
      </c>
      <c r="D21" s="5"/>
      <c r="E21" s="5">
        <f>'Series Detail'!J24</f>
        <v>1822000</v>
      </c>
      <c r="F21" s="7"/>
      <c r="G21" s="5">
        <f>'Series Detail'!K24</f>
        <v>0</v>
      </c>
      <c r="H21" s="5"/>
      <c r="I21" s="5">
        <f>'Series Detail'!L24</f>
        <v>0</v>
      </c>
      <c r="J21" s="5"/>
      <c r="K21" s="5">
        <f t="shared" si="1"/>
        <v>2672000</v>
      </c>
      <c r="L21" s="5"/>
      <c r="M21" s="5">
        <f>+K20+K21</f>
        <v>2672000</v>
      </c>
    </row>
    <row r="22" spans="1:13" ht="15" x14ac:dyDescent="0.25">
      <c r="A22" s="7">
        <v>46006</v>
      </c>
      <c r="B22" s="7"/>
      <c r="C22" s="5">
        <f>'Series Detail'!I25</f>
        <v>0</v>
      </c>
      <c r="D22" s="5"/>
      <c r="E22" s="5">
        <f>'Series Detail'!J25</f>
        <v>0</v>
      </c>
      <c r="F22" s="7"/>
      <c r="G22" s="5">
        <f>'Series Detail'!K25</f>
        <v>0</v>
      </c>
      <c r="H22" s="5"/>
      <c r="I22" s="5">
        <f>'Series Detail'!L25</f>
        <v>0</v>
      </c>
      <c r="J22" s="5"/>
      <c r="K22" s="5">
        <f t="shared" si="1"/>
        <v>0</v>
      </c>
      <c r="L22" s="5"/>
      <c r="M22" s="4"/>
    </row>
    <row r="23" spans="1:13" ht="15" x14ac:dyDescent="0.25">
      <c r="A23" s="7">
        <v>46188</v>
      </c>
      <c r="B23" s="7"/>
      <c r="C23" s="5">
        <f>'Series Detail'!I26</f>
        <v>975000</v>
      </c>
      <c r="D23" s="5"/>
      <c r="E23" s="5">
        <f>'Series Detail'!J26</f>
        <v>1779500</v>
      </c>
      <c r="F23" s="7"/>
      <c r="G23" s="5">
        <f>'Series Detail'!K26</f>
        <v>0</v>
      </c>
      <c r="H23" s="5"/>
      <c r="I23" s="5">
        <f>'Series Detail'!L26</f>
        <v>0</v>
      </c>
      <c r="J23" s="5"/>
      <c r="K23" s="5">
        <f t="shared" si="1"/>
        <v>2754500</v>
      </c>
      <c r="L23" s="5"/>
      <c r="M23" s="5">
        <f>+K22+K23</f>
        <v>2754500</v>
      </c>
    </row>
    <row r="24" spans="1:13" ht="15" x14ac:dyDescent="0.25">
      <c r="A24" s="7">
        <v>46371</v>
      </c>
      <c r="B24" s="7"/>
      <c r="C24" s="5">
        <f>'Series Detail'!I27</f>
        <v>0</v>
      </c>
      <c r="D24" s="5"/>
      <c r="E24" s="5">
        <f>'Series Detail'!J27</f>
        <v>0</v>
      </c>
      <c r="F24" s="7"/>
      <c r="G24" s="5">
        <f>'Series Detail'!K27</f>
        <v>0</v>
      </c>
      <c r="H24" s="5"/>
      <c r="I24" s="5">
        <f>'Series Detail'!L27</f>
        <v>0</v>
      </c>
      <c r="J24" s="5"/>
      <c r="K24" s="5">
        <f t="shared" si="1"/>
        <v>0</v>
      </c>
      <c r="L24" s="5"/>
      <c r="M24" s="4"/>
    </row>
    <row r="25" spans="1:13" ht="15" x14ac:dyDescent="0.25">
      <c r="A25" s="7">
        <v>46553</v>
      </c>
      <c r="B25" s="7"/>
      <c r="C25" s="5">
        <f>'Series Detail'!I28</f>
        <v>1105000</v>
      </c>
      <c r="D25" s="5"/>
      <c r="E25" s="5">
        <f>'Series Detail'!J28</f>
        <v>1730750</v>
      </c>
      <c r="F25" s="7"/>
      <c r="G25" s="5">
        <f>'Series Detail'!K28</f>
        <v>0</v>
      </c>
      <c r="H25" s="5"/>
      <c r="I25" s="5">
        <f>'Series Detail'!L28</f>
        <v>0</v>
      </c>
      <c r="J25" s="5"/>
      <c r="K25" s="5">
        <f t="shared" si="1"/>
        <v>2835750</v>
      </c>
      <c r="L25" s="5"/>
      <c r="M25" s="5">
        <f>+K24+K25</f>
        <v>2835750</v>
      </c>
    </row>
    <row r="26" spans="1:13" ht="15" x14ac:dyDescent="0.25">
      <c r="A26" s="7">
        <v>46736</v>
      </c>
      <c r="B26" s="7"/>
      <c r="C26" s="5">
        <f>'Series Detail'!I29</f>
        <v>0</v>
      </c>
      <c r="D26" s="5"/>
      <c r="E26" s="5">
        <f>'Series Detail'!J29</f>
        <v>0</v>
      </c>
      <c r="F26" s="7"/>
      <c r="G26" s="5">
        <f>'Series Detail'!K29</f>
        <v>0</v>
      </c>
      <c r="H26" s="5"/>
      <c r="I26" s="5">
        <f>'Series Detail'!L29</f>
        <v>0</v>
      </c>
      <c r="J26" s="5"/>
      <c r="K26" s="5">
        <f t="shared" si="1"/>
        <v>0</v>
      </c>
      <c r="L26" s="5"/>
      <c r="M26" s="4"/>
    </row>
    <row r="27" spans="1:13" ht="15" x14ac:dyDescent="0.25">
      <c r="A27" s="7">
        <v>46919</v>
      </c>
      <c r="B27" s="7"/>
      <c r="C27" s="5">
        <f>'Series Detail'!I30</f>
        <v>1245000</v>
      </c>
      <c r="D27" s="5"/>
      <c r="E27" s="5">
        <f>'Series Detail'!J30</f>
        <v>1675500</v>
      </c>
      <c r="F27" s="7"/>
      <c r="G27" s="5">
        <f>'Series Detail'!K30</f>
        <v>0</v>
      </c>
      <c r="H27" s="5"/>
      <c r="I27" s="5">
        <f>'Series Detail'!L30</f>
        <v>0</v>
      </c>
      <c r="J27" s="5"/>
      <c r="K27" s="5">
        <f t="shared" si="1"/>
        <v>2920500</v>
      </c>
      <c r="L27" s="5"/>
      <c r="M27" s="5">
        <f>+K26+K27</f>
        <v>2920500</v>
      </c>
    </row>
    <row r="28" spans="1:13" ht="15" x14ac:dyDescent="0.25">
      <c r="A28" s="7">
        <v>47102</v>
      </c>
      <c r="B28" s="7"/>
      <c r="C28" s="5">
        <f>'Series Detail'!I31</f>
        <v>0</v>
      </c>
      <c r="D28" s="5"/>
      <c r="E28" s="5">
        <f>'Series Detail'!J31</f>
        <v>0</v>
      </c>
      <c r="F28" s="7"/>
      <c r="G28" s="5">
        <f>'Series Detail'!K31</f>
        <v>0</v>
      </c>
      <c r="H28" s="5"/>
      <c r="I28" s="5">
        <f>'Series Detail'!L31</f>
        <v>0</v>
      </c>
      <c r="J28" s="5"/>
      <c r="K28" s="5">
        <f t="shared" si="1"/>
        <v>0</v>
      </c>
      <c r="L28" s="5"/>
      <c r="M28" s="4"/>
    </row>
    <row r="29" spans="1:13" ht="15" x14ac:dyDescent="0.25">
      <c r="A29" s="7">
        <v>47284</v>
      </c>
      <c r="B29" s="7"/>
      <c r="C29" s="5">
        <f>'Series Detail'!I32</f>
        <v>1395000</v>
      </c>
      <c r="D29" s="5"/>
      <c r="E29" s="5">
        <f>'Series Detail'!J32</f>
        <v>1613250</v>
      </c>
      <c r="F29" s="7"/>
      <c r="G29" s="5">
        <f>'Series Detail'!K32</f>
        <v>0</v>
      </c>
      <c r="H29" s="5"/>
      <c r="I29" s="5">
        <f>'Series Detail'!L32</f>
        <v>0</v>
      </c>
      <c r="J29" s="5"/>
      <c r="K29" s="5">
        <f t="shared" si="1"/>
        <v>3008250</v>
      </c>
      <c r="L29" s="5"/>
      <c r="M29" s="5">
        <f>+K28+K29</f>
        <v>3008250</v>
      </c>
    </row>
    <row r="30" spans="1:13" ht="15" x14ac:dyDescent="0.25">
      <c r="A30" s="7">
        <v>47467</v>
      </c>
      <c r="B30" s="7"/>
      <c r="C30" s="5">
        <f>'Series Detail'!I33</f>
        <v>0</v>
      </c>
      <c r="D30" s="5"/>
      <c r="E30" s="5">
        <f>'Series Detail'!J33</f>
        <v>0</v>
      </c>
      <c r="F30" s="7"/>
      <c r="G30" s="5">
        <f>'Series Detail'!K33</f>
        <v>0</v>
      </c>
      <c r="H30" s="5"/>
      <c r="I30" s="5">
        <f>'Series Detail'!L33</f>
        <v>0</v>
      </c>
      <c r="J30" s="5"/>
      <c r="K30" s="5">
        <f t="shared" si="1"/>
        <v>0</v>
      </c>
      <c r="L30" s="5"/>
      <c r="M30" s="4"/>
    </row>
    <row r="31" spans="1:13" ht="15" x14ac:dyDescent="0.25">
      <c r="A31" s="7">
        <v>47649</v>
      </c>
      <c r="B31" s="7"/>
      <c r="C31" s="5">
        <f>'Series Detail'!I34</f>
        <v>1555000</v>
      </c>
      <c r="D31" s="5"/>
      <c r="E31" s="5">
        <f>'Series Detail'!J34</f>
        <v>1543500</v>
      </c>
      <c r="F31" s="7"/>
      <c r="G31" s="5">
        <f>'Series Detail'!K34</f>
        <v>0</v>
      </c>
      <c r="H31" s="5"/>
      <c r="I31" s="5">
        <f>'Series Detail'!L34</f>
        <v>0</v>
      </c>
      <c r="J31" s="5"/>
      <c r="K31" s="5">
        <f t="shared" si="1"/>
        <v>3098500</v>
      </c>
      <c r="L31" s="5"/>
      <c r="M31" s="5">
        <f>+K30+K31</f>
        <v>3098500</v>
      </c>
    </row>
    <row r="32" spans="1:13" ht="15" x14ac:dyDescent="0.25">
      <c r="A32" s="7">
        <v>47832</v>
      </c>
      <c r="B32" s="7"/>
      <c r="C32" s="5">
        <f>'Series Detail'!I35</f>
        <v>0</v>
      </c>
      <c r="D32" s="5"/>
      <c r="E32" s="5">
        <f>'Series Detail'!J35</f>
        <v>0</v>
      </c>
      <c r="F32" s="7"/>
      <c r="G32" s="5">
        <f>'Series Detail'!K35</f>
        <v>0</v>
      </c>
      <c r="H32" s="5"/>
      <c r="I32" s="5">
        <f>'Series Detail'!L35</f>
        <v>0</v>
      </c>
      <c r="J32" s="5"/>
      <c r="K32" s="5">
        <f t="shared" si="1"/>
        <v>0</v>
      </c>
      <c r="L32" s="5"/>
      <c r="M32" s="4"/>
    </row>
    <row r="33" spans="1:13" ht="15" x14ac:dyDescent="0.25">
      <c r="A33" s="7">
        <v>48014</v>
      </c>
      <c r="B33" s="7"/>
      <c r="C33" s="5">
        <f>'Series Detail'!I36</f>
        <v>1730000</v>
      </c>
      <c r="D33" s="5"/>
      <c r="E33" s="5">
        <f>'Series Detail'!J36</f>
        <v>1461862.5</v>
      </c>
      <c r="F33" s="7"/>
      <c r="G33" s="5">
        <f>'Series Detail'!K36</f>
        <v>0</v>
      </c>
      <c r="H33" s="5"/>
      <c r="I33" s="5">
        <f>'Series Detail'!L36</f>
        <v>0</v>
      </c>
      <c r="J33" s="5"/>
      <c r="K33" s="5">
        <f t="shared" si="1"/>
        <v>3191862.5</v>
      </c>
      <c r="L33" s="5"/>
      <c r="M33" s="5">
        <f>+K32+K33</f>
        <v>3191862.5</v>
      </c>
    </row>
    <row r="34" spans="1:13" ht="15" x14ac:dyDescent="0.25">
      <c r="A34" s="7">
        <v>48197</v>
      </c>
      <c r="B34" s="7"/>
      <c r="C34" s="5">
        <f>'Series Detail'!I37</f>
        <v>0</v>
      </c>
      <c r="D34" s="5"/>
      <c r="E34" s="5">
        <f>'Series Detail'!J37</f>
        <v>0</v>
      </c>
      <c r="F34" s="7"/>
      <c r="G34" s="5">
        <f>'Series Detail'!K37</f>
        <v>0</v>
      </c>
      <c r="H34" s="5"/>
      <c r="I34" s="5">
        <f>'Series Detail'!L37</f>
        <v>0</v>
      </c>
      <c r="J34" s="5"/>
      <c r="K34" s="5">
        <f t="shared" si="1"/>
        <v>0</v>
      </c>
      <c r="L34" s="5"/>
      <c r="M34" s="4"/>
    </row>
    <row r="35" spans="1:13" ht="15" x14ac:dyDescent="0.25">
      <c r="A35" s="7">
        <v>48380</v>
      </c>
      <c r="B35" s="7"/>
      <c r="C35" s="5">
        <f>'Series Detail'!I38</f>
        <v>1915000</v>
      </c>
      <c r="D35" s="5"/>
      <c r="E35" s="5">
        <f>'Series Detail'!J38</f>
        <v>1371037.5</v>
      </c>
      <c r="F35" s="7"/>
      <c r="G35" s="5">
        <f>'Series Detail'!K38</f>
        <v>0</v>
      </c>
      <c r="H35" s="5"/>
      <c r="I35" s="5">
        <f>'Series Detail'!L38</f>
        <v>0</v>
      </c>
      <c r="J35" s="5"/>
      <c r="K35" s="5">
        <f t="shared" si="1"/>
        <v>3286037.5</v>
      </c>
      <c r="L35" s="5"/>
      <c r="M35" s="5">
        <f>+K34+K35</f>
        <v>3286037.5</v>
      </c>
    </row>
    <row r="36" spans="1:13" ht="15" x14ac:dyDescent="0.25">
      <c r="A36" s="7">
        <v>48563</v>
      </c>
      <c r="B36" s="7"/>
      <c r="C36" s="5">
        <f>'Series Detail'!I39</f>
        <v>0</v>
      </c>
      <c r="D36" s="5"/>
      <c r="E36" s="5">
        <f>'Series Detail'!J39</f>
        <v>0</v>
      </c>
      <c r="F36" s="7"/>
      <c r="G36" s="5">
        <f>'Series Detail'!K39</f>
        <v>0</v>
      </c>
      <c r="H36" s="5"/>
      <c r="I36" s="5">
        <f>'Series Detail'!L39</f>
        <v>0</v>
      </c>
      <c r="J36" s="5"/>
      <c r="K36" s="5">
        <f t="shared" si="1"/>
        <v>0</v>
      </c>
      <c r="L36" s="5"/>
      <c r="M36" s="4"/>
    </row>
    <row r="37" spans="1:13" ht="15" x14ac:dyDescent="0.25">
      <c r="A37" s="7">
        <v>48745</v>
      </c>
      <c r="B37" s="7"/>
      <c r="C37" s="5">
        <f>'Series Detail'!I40</f>
        <v>2115000</v>
      </c>
      <c r="D37" s="5"/>
      <c r="E37" s="5">
        <f>'Series Detail'!J40</f>
        <v>1270500</v>
      </c>
      <c r="F37" s="7"/>
      <c r="G37" s="5">
        <f>'Series Detail'!K40</f>
        <v>0</v>
      </c>
      <c r="H37" s="5"/>
      <c r="I37" s="5">
        <f>'Series Detail'!L40</f>
        <v>0</v>
      </c>
      <c r="J37" s="5"/>
      <c r="K37" s="5">
        <f t="shared" si="1"/>
        <v>3385500</v>
      </c>
      <c r="L37" s="5"/>
      <c r="M37" s="5">
        <f>+K36+K37</f>
        <v>3385500</v>
      </c>
    </row>
    <row r="38" spans="1:13" ht="15" x14ac:dyDescent="0.25">
      <c r="A38" s="7">
        <v>48928</v>
      </c>
      <c r="B38" s="7"/>
      <c r="C38" s="5">
        <f>'Series Detail'!I41</f>
        <v>0</v>
      </c>
      <c r="D38" s="5"/>
      <c r="E38" s="5">
        <f>'Series Detail'!J41</f>
        <v>0</v>
      </c>
      <c r="F38" s="7"/>
      <c r="G38" s="5">
        <f>'Series Detail'!K41</f>
        <v>0</v>
      </c>
      <c r="H38" s="5"/>
      <c r="I38" s="5">
        <f>'Series Detail'!L41</f>
        <v>0</v>
      </c>
      <c r="J38" s="5"/>
      <c r="K38" s="5">
        <f t="shared" si="1"/>
        <v>0</v>
      </c>
      <c r="L38" s="5"/>
      <c r="M38" s="4"/>
    </row>
    <row r="39" spans="1:13" ht="15" x14ac:dyDescent="0.25">
      <c r="A39" s="7">
        <v>49110</v>
      </c>
      <c r="B39" s="7"/>
      <c r="C39" s="5">
        <f>'Series Detail'!I42</f>
        <v>2330000</v>
      </c>
      <c r="D39" s="5"/>
      <c r="E39" s="5">
        <f>'Series Detail'!J42</f>
        <v>1159462.5</v>
      </c>
      <c r="F39" s="7"/>
      <c r="G39" s="5">
        <f>'Series Detail'!K42</f>
        <v>0</v>
      </c>
      <c r="H39" s="5"/>
      <c r="I39" s="5">
        <f>'Series Detail'!L42</f>
        <v>0</v>
      </c>
      <c r="J39" s="5"/>
      <c r="K39" s="5">
        <f t="shared" si="1"/>
        <v>3489462.5</v>
      </c>
      <c r="L39" s="5"/>
      <c r="M39" s="5">
        <f>+K38+K39</f>
        <v>3489462.5</v>
      </c>
    </row>
    <row r="40" spans="1:13" ht="15" x14ac:dyDescent="0.25">
      <c r="A40" s="7">
        <v>49293</v>
      </c>
      <c r="B40" s="7"/>
      <c r="C40" s="5">
        <f>'Series Detail'!I43</f>
        <v>0</v>
      </c>
      <c r="D40" s="5"/>
      <c r="E40" s="5">
        <f>'Series Detail'!J43</f>
        <v>0</v>
      </c>
      <c r="F40" s="7"/>
      <c r="G40" s="5">
        <f>'Series Detail'!K43</f>
        <v>0</v>
      </c>
      <c r="H40" s="5"/>
      <c r="I40" s="5">
        <f>'Series Detail'!L43</f>
        <v>0</v>
      </c>
      <c r="J40" s="5"/>
      <c r="K40" s="5">
        <f t="shared" si="1"/>
        <v>0</v>
      </c>
      <c r="L40" s="5"/>
      <c r="M40" s="4"/>
    </row>
    <row r="41" spans="1:13" ht="15" x14ac:dyDescent="0.25">
      <c r="A41" s="7">
        <v>49475</v>
      </c>
      <c r="B41" s="7"/>
      <c r="C41" s="5">
        <f>'Series Detail'!I44</f>
        <v>2555000</v>
      </c>
      <c r="D41" s="5"/>
      <c r="E41" s="5">
        <f>'Series Detail'!J44</f>
        <v>1037137.5</v>
      </c>
      <c r="F41" s="7"/>
      <c r="G41" s="5">
        <f>'Series Detail'!K44</f>
        <v>0</v>
      </c>
      <c r="H41" s="5"/>
      <c r="I41" s="5">
        <f>'Series Detail'!L44</f>
        <v>0</v>
      </c>
      <c r="J41" s="5"/>
      <c r="K41" s="5">
        <f t="shared" si="1"/>
        <v>3592137.5</v>
      </c>
      <c r="L41" s="5"/>
      <c r="M41" s="5">
        <f>+K40+K41</f>
        <v>3592137.5</v>
      </c>
    </row>
    <row r="42" spans="1:13" ht="15" x14ac:dyDescent="0.25">
      <c r="A42" s="7">
        <v>49658</v>
      </c>
      <c r="B42" s="7"/>
      <c r="C42" s="5">
        <f>'Series Detail'!I45</f>
        <v>0</v>
      </c>
      <c r="D42" s="5"/>
      <c r="E42" s="5">
        <f>'Series Detail'!J45</f>
        <v>0</v>
      </c>
      <c r="F42" s="7"/>
      <c r="G42" s="5">
        <f>'Series Detail'!K45</f>
        <v>0</v>
      </c>
      <c r="H42" s="5"/>
      <c r="I42" s="5">
        <f>'Series Detail'!L45</f>
        <v>0</v>
      </c>
      <c r="J42" s="5"/>
      <c r="K42" s="5">
        <f t="shared" si="1"/>
        <v>0</v>
      </c>
      <c r="L42" s="5"/>
      <c r="M42" s="4"/>
    </row>
    <row r="43" spans="1:13" ht="15" x14ac:dyDescent="0.25">
      <c r="A43" s="7">
        <v>49841</v>
      </c>
      <c r="B43" s="7"/>
      <c r="C43" s="5">
        <f>'Series Detail'!I46</f>
        <v>2795000</v>
      </c>
      <c r="D43" s="5"/>
      <c r="E43" s="5">
        <f>'Series Detail'!J46</f>
        <v>903000</v>
      </c>
      <c r="F43" s="7"/>
      <c r="G43" s="5">
        <f>'Series Detail'!K46</f>
        <v>0</v>
      </c>
      <c r="H43" s="5"/>
      <c r="I43" s="5">
        <f>'Series Detail'!L46</f>
        <v>0</v>
      </c>
      <c r="J43" s="5"/>
      <c r="K43" s="5">
        <f t="shared" si="1"/>
        <v>3698000</v>
      </c>
      <c r="L43" s="5"/>
      <c r="M43" s="5">
        <f>+K42+K43</f>
        <v>3698000</v>
      </c>
    </row>
    <row r="44" spans="1:13" ht="15" x14ac:dyDescent="0.25">
      <c r="A44" s="7">
        <v>50024</v>
      </c>
      <c r="B44" s="7"/>
      <c r="C44" s="5">
        <f>'Series Detail'!I47</f>
        <v>0</v>
      </c>
      <c r="D44" s="5"/>
      <c r="E44" s="5">
        <f>'Series Detail'!J47</f>
        <v>0</v>
      </c>
      <c r="F44" s="7"/>
      <c r="G44" s="5">
        <f>'Series Detail'!K47</f>
        <v>0</v>
      </c>
      <c r="H44" s="5"/>
      <c r="I44" s="5">
        <f>'Series Detail'!L47</f>
        <v>0</v>
      </c>
      <c r="J44" s="5"/>
      <c r="K44" s="5">
        <f t="shared" si="1"/>
        <v>0</v>
      </c>
      <c r="L44" s="5"/>
      <c r="M44" s="4"/>
    </row>
    <row r="45" spans="1:13" ht="15" x14ac:dyDescent="0.25">
      <c r="A45" s="7">
        <v>50206</v>
      </c>
      <c r="B45" s="7"/>
      <c r="C45" s="5">
        <f>'Series Detail'!I48</f>
        <v>3055000</v>
      </c>
      <c r="D45" s="5"/>
      <c r="E45" s="5">
        <f>'Series Detail'!J48</f>
        <v>756262.5</v>
      </c>
      <c r="F45" s="7"/>
      <c r="G45" s="5">
        <f>'Series Detail'!K48</f>
        <v>0</v>
      </c>
      <c r="H45" s="5"/>
      <c r="I45" s="5">
        <f>'Series Detail'!L48</f>
        <v>0</v>
      </c>
      <c r="J45" s="5"/>
      <c r="K45" s="5">
        <f t="shared" si="1"/>
        <v>3811262.5</v>
      </c>
      <c r="L45" s="5"/>
      <c r="M45" s="5">
        <f>+K44+K45</f>
        <v>3811262.5</v>
      </c>
    </row>
    <row r="46" spans="1:13" ht="15" x14ac:dyDescent="0.25">
      <c r="A46" s="7">
        <v>50389</v>
      </c>
      <c r="B46" s="7"/>
      <c r="C46" s="5">
        <f>'Series Detail'!I49</f>
        <v>0</v>
      </c>
      <c r="D46" s="5"/>
      <c r="E46" s="5">
        <f>'Series Detail'!J49</f>
        <v>0</v>
      </c>
      <c r="F46" s="7"/>
      <c r="G46" s="5">
        <f>'Series Detail'!K49</f>
        <v>0</v>
      </c>
      <c r="H46" s="5"/>
      <c r="I46" s="5">
        <f>'Series Detail'!L49</f>
        <v>0</v>
      </c>
      <c r="J46" s="5"/>
      <c r="K46" s="5">
        <f t="shared" si="1"/>
        <v>0</v>
      </c>
      <c r="L46" s="5"/>
      <c r="M46" s="4"/>
    </row>
    <row r="47" spans="1:13" ht="15" x14ac:dyDescent="0.25">
      <c r="A47" s="7">
        <v>50571</v>
      </c>
      <c r="B47" s="7"/>
      <c r="C47" s="5">
        <f>'Series Detail'!I50</f>
        <v>3330000</v>
      </c>
      <c r="D47" s="5"/>
      <c r="E47" s="5">
        <f>'Series Detail'!J50</f>
        <v>595875</v>
      </c>
      <c r="F47" s="7"/>
      <c r="G47" s="5">
        <f>'Series Detail'!K50</f>
        <v>0</v>
      </c>
      <c r="H47" s="5"/>
      <c r="I47" s="5">
        <f>'Series Detail'!L50</f>
        <v>0</v>
      </c>
      <c r="J47" s="5"/>
      <c r="K47" s="5">
        <f t="shared" si="1"/>
        <v>3925875</v>
      </c>
      <c r="L47" s="5"/>
      <c r="M47" s="5">
        <f>+K46+K47</f>
        <v>3925875</v>
      </c>
    </row>
    <row r="48" spans="1:13" ht="15" x14ac:dyDescent="0.25">
      <c r="A48" s="7">
        <v>50754</v>
      </c>
      <c r="B48" s="7"/>
      <c r="C48" s="5">
        <f>'Series Detail'!I51</f>
        <v>0</v>
      </c>
      <c r="D48" s="5"/>
      <c r="E48" s="5">
        <f>'Series Detail'!J51</f>
        <v>0</v>
      </c>
      <c r="F48" s="7"/>
      <c r="G48" s="5">
        <f>'Series Detail'!K51</f>
        <v>0</v>
      </c>
      <c r="H48" s="5"/>
      <c r="I48" s="5">
        <f>'Series Detail'!L51</f>
        <v>0</v>
      </c>
      <c r="J48" s="5"/>
      <c r="K48" s="5">
        <f t="shared" si="1"/>
        <v>0</v>
      </c>
      <c r="L48" s="5"/>
      <c r="M48" s="4"/>
    </row>
    <row r="49" spans="1:13" ht="15" x14ac:dyDescent="0.25">
      <c r="A49" s="7">
        <v>50936</v>
      </c>
      <c r="B49" s="7"/>
      <c r="C49" s="5">
        <f>'Series Detail'!I52</f>
        <v>3620000</v>
      </c>
      <c r="D49" s="5"/>
      <c r="E49" s="5">
        <f>'Series Detail'!J52</f>
        <v>421050</v>
      </c>
      <c r="F49" s="7"/>
      <c r="G49" s="5">
        <f>'Series Detail'!K52</f>
        <v>0</v>
      </c>
      <c r="H49" s="5"/>
      <c r="I49" s="5">
        <f>'Series Detail'!L52</f>
        <v>0</v>
      </c>
      <c r="J49" s="5"/>
      <c r="K49" s="5">
        <f t="shared" si="1"/>
        <v>4041050</v>
      </c>
      <c r="L49" s="5"/>
      <c r="M49" s="5">
        <f>+K48+K49</f>
        <v>4041050</v>
      </c>
    </row>
    <row r="50" spans="1:13" ht="15" x14ac:dyDescent="0.25">
      <c r="A50" s="7">
        <v>51119</v>
      </c>
      <c r="B50" s="7"/>
      <c r="C50" s="5">
        <f>'Series Detail'!I53</f>
        <v>0</v>
      </c>
      <c r="D50" s="5"/>
      <c r="E50" s="5">
        <f>'Series Detail'!J53</f>
        <v>0</v>
      </c>
      <c r="F50" s="7"/>
      <c r="G50" s="5">
        <f>'Series Detail'!K53</f>
        <v>0</v>
      </c>
      <c r="H50" s="5"/>
      <c r="I50" s="5">
        <f>'Series Detail'!L53</f>
        <v>0</v>
      </c>
      <c r="J50" s="5"/>
      <c r="K50" s="5">
        <f t="shared" si="1"/>
        <v>0</v>
      </c>
      <c r="L50" s="5"/>
      <c r="M50" s="4"/>
    </row>
    <row r="51" spans="1:13" ht="15" x14ac:dyDescent="0.25">
      <c r="A51" s="7">
        <v>51302</v>
      </c>
      <c r="B51" s="7"/>
      <c r="C51" s="5">
        <f>'Series Detail'!I54</f>
        <v>3935000</v>
      </c>
      <c r="D51" s="5"/>
      <c r="E51" s="5">
        <f>'Series Detail'!J54</f>
        <v>231000</v>
      </c>
      <c r="F51" s="7"/>
      <c r="G51" s="5">
        <f>'Series Detail'!K54</f>
        <v>0</v>
      </c>
      <c r="H51" s="5"/>
      <c r="I51" s="5">
        <f>'Series Detail'!L54</f>
        <v>0</v>
      </c>
      <c r="J51" s="5"/>
      <c r="K51" s="5">
        <f t="shared" si="1"/>
        <v>4166000</v>
      </c>
      <c r="L51" s="5"/>
      <c r="M51" s="5">
        <f>+K50+K51</f>
        <v>4166000</v>
      </c>
    </row>
    <row r="52" spans="1:13" ht="15" x14ac:dyDescent="0.25">
      <c r="A52" s="7">
        <v>51485</v>
      </c>
      <c r="B52" s="7"/>
      <c r="C52" s="5">
        <f>'Series Detail'!I55</f>
        <v>0</v>
      </c>
      <c r="D52" s="5"/>
      <c r="E52" s="5">
        <f>'Series Detail'!J55</f>
        <v>0</v>
      </c>
      <c r="F52" s="7"/>
      <c r="G52" s="5">
        <f>'Series Detail'!K55</f>
        <v>0</v>
      </c>
      <c r="H52" s="5"/>
      <c r="I52" s="5">
        <f>'Series Detail'!L55</f>
        <v>0</v>
      </c>
      <c r="J52" s="5"/>
      <c r="K52" s="5">
        <f t="shared" si="1"/>
        <v>0</v>
      </c>
      <c r="L52" s="5"/>
      <c r="M52" s="4"/>
    </row>
    <row r="53" spans="1:13" ht="15" x14ac:dyDescent="0.25">
      <c r="A53" s="7">
        <v>51667</v>
      </c>
      <c r="B53" s="7"/>
      <c r="C53" s="5">
        <f>'Series Detail'!I56</f>
        <v>465000</v>
      </c>
      <c r="D53" s="5"/>
      <c r="E53" s="5">
        <f>'Series Detail'!J56</f>
        <v>24412.5</v>
      </c>
      <c r="F53" s="7"/>
      <c r="G53" s="5">
        <f>'Series Detail'!K56</f>
        <v>0</v>
      </c>
      <c r="H53" s="5"/>
      <c r="I53" s="5">
        <f>'Series Detail'!L56</f>
        <v>0</v>
      </c>
      <c r="J53" s="5"/>
      <c r="K53" s="5">
        <f t="shared" si="1"/>
        <v>489412.5</v>
      </c>
      <c r="L53" s="5"/>
      <c r="M53" s="5">
        <f>+K52+K53</f>
        <v>489412.5</v>
      </c>
    </row>
    <row r="54" spans="1:13" ht="15" x14ac:dyDescent="0.25">
      <c r="A54" s="7"/>
      <c r="B54" s="7"/>
      <c r="C54" s="12"/>
      <c r="D54" s="4"/>
      <c r="E54" s="12"/>
      <c r="F54" s="7"/>
      <c r="G54" s="12"/>
      <c r="H54" s="4"/>
      <c r="I54" s="12"/>
      <c r="J54" s="4"/>
      <c r="K54" s="12"/>
      <c r="L54" s="4"/>
      <c r="M54" s="12"/>
    </row>
    <row r="55" spans="1:13" ht="15.75" thickBot="1" x14ac:dyDescent="0.3">
      <c r="A55" s="7" t="s">
        <v>59</v>
      </c>
      <c r="B55" s="7"/>
      <c r="C55" s="48">
        <f>SUM(C9:C54)</f>
        <v>36865000</v>
      </c>
      <c r="D55" s="5"/>
      <c r="E55" s="48">
        <f>SUM(E9:E54)</f>
        <v>29092349.305555556</v>
      </c>
      <c r="F55" s="7"/>
      <c r="G55" s="48">
        <f>SUM(G9:G54)</f>
        <v>0</v>
      </c>
      <c r="H55" s="5"/>
      <c r="I55" s="48">
        <f>SUM(I9:I54)</f>
        <v>-4030499.3055555555</v>
      </c>
      <c r="J55" s="5"/>
      <c r="K55" s="48">
        <f>SUM(K9:K54)</f>
        <v>61926850</v>
      </c>
      <c r="L55" s="5"/>
      <c r="M55" s="48">
        <f>SUM(M9:M54)</f>
        <v>61926850</v>
      </c>
    </row>
    <row r="56" spans="1:13" ht="13.5" thickTop="1" x14ac:dyDescent="0.2"/>
    <row r="57" spans="1:13" x14ac:dyDescent="0.2">
      <c r="K57" s="2"/>
    </row>
  </sheetData>
  <phoneticPr fontId="0" type="noConversion"/>
  <pageMargins left="0.75" right="0.75" top="0.75" bottom="0.75" header="0.5" footer="0.5"/>
  <pageSetup scale="8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6"/>
  <sheetViews>
    <sheetView topLeftCell="E11" zoomScaleNormal="100" workbookViewId="0">
      <selection activeCell="I41" sqref="I41"/>
    </sheetView>
  </sheetViews>
  <sheetFormatPr defaultColWidth="10.6640625" defaultRowHeight="12.75" x14ac:dyDescent="0.2"/>
  <cols>
    <col min="1" max="1" width="10.6640625" style="37" hidden="1" customWidth="1"/>
    <col min="2" max="2" width="13.83203125" style="37" hidden="1" customWidth="1"/>
    <col min="3" max="3" width="20.5" style="37" hidden="1" customWidth="1"/>
    <col min="4" max="4" width="17.1640625" style="37" hidden="1" customWidth="1"/>
    <col min="5" max="5" width="10.6640625" style="37" customWidth="1"/>
    <col min="6" max="6" width="15.1640625" style="37" customWidth="1"/>
    <col min="7" max="7" width="2.83203125" style="37" customWidth="1"/>
    <col min="8" max="8" width="16.5" style="37" customWidth="1"/>
    <col min="9" max="11" width="19" style="37" bestFit="1" customWidth="1"/>
    <col min="12" max="12" width="17.1640625" style="37" customWidth="1"/>
    <col min="13" max="13" width="20.5" style="37" bestFit="1" customWidth="1"/>
    <col min="14" max="14" width="4.83203125" style="37" customWidth="1"/>
    <col min="15" max="15" width="17" style="37" customWidth="1"/>
    <col min="16" max="16" width="17.33203125" style="37" bestFit="1" customWidth="1"/>
    <col min="17" max="17" width="17.33203125" style="37" customWidth="1"/>
    <col min="18" max="19" width="17.33203125" style="37" bestFit="1" customWidth="1"/>
    <col min="20" max="20" width="17.33203125" style="37" customWidth="1"/>
    <col min="21" max="21" width="19.1640625" style="37" bestFit="1" customWidth="1"/>
    <col min="22" max="22" width="4.83203125" style="37" customWidth="1"/>
    <col min="23" max="16384" width="10.6640625" style="37"/>
  </cols>
  <sheetData>
    <row r="1" spans="1:22" s="69" customFormat="1" ht="19.5" thickBot="1" x14ac:dyDescent="0.35">
      <c r="F1" s="89" t="s">
        <v>76</v>
      </c>
    </row>
    <row r="2" spans="1:22" s="69" customFormat="1" ht="15.75" x14ac:dyDescent="0.25">
      <c r="A2" s="90"/>
      <c r="B2" s="90"/>
      <c r="C2" s="91">
        <v>12779385912.57</v>
      </c>
      <c r="D2" s="90"/>
      <c r="E2" s="90"/>
      <c r="F2" s="88" t="s">
        <v>77</v>
      </c>
      <c r="G2" s="90"/>
      <c r="H2" s="90"/>
      <c r="I2" s="90"/>
      <c r="J2" s="90"/>
      <c r="K2" s="90"/>
      <c r="L2" s="90"/>
      <c r="M2" s="90"/>
      <c r="N2" s="90"/>
      <c r="V2" s="90"/>
    </row>
    <row r="3" spans="1:22" ht="13.5" thickBot="1" x14ac:dyDescent="0.25">
      <c r="C3" s="63">
        <v>0</v>
      </c>
    </row>
    <row r="5" spans="1:22" x14ac:dyDescent="0.2">
      <c r="B5" s="65" t="s">
        <v>11</v>
      </c>
      <c r="C5" s="66"/>
      <c r="D5" s="66"/>
      <c r="F5" s="67"/>
      <c r="G5" s="67"/>
      <c r="H5" s="65" t="s">
        <v>11</v>
      </c>
      <c r="I5" s="66"/>
      <c r="J5" s="66"/>
      <c r="K5" s="66"/>
      <c r="L5" s="66"/>
      <c r="M5" s="66"/>
      <c r="O5" s="65" t="s">
        <v>11</v>
      </c>
      <c r="P5" s="66"/>
      <c r="Q5" s="66"/>
      <c r="R5" s="66"/>
      <c r="S5" s="66"/>
      <c r="T5" s="66"/>
      <c r="U5" s="66"/>
    </row>
    <row r="6" spans="1:22" x14ac:dyDescent="0.2">
      <c r="B6" s="68" t="s">
        <v>0</v>
      </c>
      <c r="F6" s="69"/>
      <c r="G6" s="69"/>
      <c r="H6" s="69" t="s">
        <v>0</v>
      </c>
      <c r="I6" s="69"/>
      <c r="J6" s="69"/>
      <c r="K6" s="69"/>
      <c r="L6" s="69"/>
      <c r="M6" s="69"/>
      <c r="O6" s="68" t="s">
        <v>74</v>
      </c>
      <c r="P6" s="69"/>
      <c r="Q6" s="69"/>
      <c r="R6" s="69"/>
      <c r="S6" s="69"/>
      <c r="T6" s="69"/>
      <c r="U6" s="69"/>
    </row>
    <row r="7" spans="1:22" x14ac:dyDescent="0.2">
      <c r="B7" s="37" t="s">
        <v>12</v>
      </c>
      <c r="F7" s="69"/>
      <c r="G7" s="69"/>
      <c r="H7" s="69" t="s">
        <v>13</v>
      </c>
      <c r="I7" s="69"/>
      <c r="J7" s="69"/>
      <c r="K7" s="69"/>
      <c r="L7" s="69"/>
      <c r="M7" s="69"/>
      <c r="O7" s="68" t="s">
        <v>73</v>
      </c>
      <c r="P7" s="69"/>
      <c r="Q7" s="69"/>
      <c r="R7" s="69"/>
      <c r="S7" s="69"/>
      <c r="T7" s="69"/>
      <c r="U7" s="69"/>
    </row>
    <row r="8" spans="1:22" x14ac:dyDescent="0.2">
      <c r="F8" s="69"/>
      <c r="G8" s="69"/>
      <c r="H8" s="69"/>
      <c r="I8" s="69"/>
      <c r="J8" s="69"/>
      <c r="K8" s="69"/>
      <c r="L8" s="69"/>
      <c r="M8" s="69"/>
      <c r="O8" s="71"/>
      <c r="P8" s="72"/>
      <c r="Q8" s="72"/>
      <c r="R8" s="72"/>
      <c r="S8" s="72"/>
      <c r="T8" s="72"/>
      <c r="U8" s="72"/>
    </row>
    <row r="9" spans="1:22" x14ac:dyDescent="0.2">
      <c r="B9" s="68" t="s">
        <v>7</v>
      </c>
      <c r="C9" s="73" t="s">
        <v>14</v>
      </c>
      <c r="D9" s="73"/>
      <c r="F9" s="69" t="s">
        <v>7</v>
      </c>
      <c r="G9" s="69"/>
      <c r="H9" s="69" t="s">
        <v>62</v>
      </c>
      <c r="I9" s="73"/>
      <c r="J9" s="73"/>
      <c r="K9" s="73" t="s">
        <v>5</v>
      </c>
      <c r="L9" s="73" t="s">
        <v>15</v>
      </c>
      <c r="M9" s="73" t="s">
        <v>14</v>
      </c>
      <c r="O9" s="68" t="s">
        <v>7</v>
      </c>
      <c r="S9" s="73" t="s">
        <v>5</v>
      </c>
      <c r="T9" s="73" t="s">
        <v>15</v>
      </c>
    </row>
    <row r="10" spans="1:22" ht="13.5" thickBot="1" x14ac:dyDescent="0.25">
      <c r="B10" s="74" t="s">
        <v>8</v>
      </c>
      <c r="C10" s="75" t="s">
        <v>16</v>
      </c>
      <c r="D10" s="75" t="s">
        <v>17</v>
      </c>
      <c r="F10" s="76" t="s">
        <v>8</v>
      </c>
      <c r="G10" s="76"/>
      <c r="H10" s="76" t="s">
        <v>18</v>
      </c>
      <c r="I10" s="75" t="s">
        <v>1</v>
      </c>
      <c r="J10" s="75" t="s">
        <v>3</v>
      </c>
      <c r="K10" s="75" t="s">
        <v>3</v>
      </c>
      <c r="L10" s="75" t="s">
        <v>3</v>
      </c>
      <c r="M10" s="75" t="s">
        <v>16</v>
      </c>
      <c r="O10" s="74" t="s">
        <v>8</v>
      </c>
      <c r="P10" s="75" t="s">
        <v>1</v>
      </c>
      <c r="Q10" s="75" t="s">
        <v>2</v>
      </c>
      <c r="R10" s="75" t="s">
        <v>3</v>
      </c>
      <c r="S10" s="75" t="s">
        <v>3</v>
      </c>
      <c r="T10" s="75" t="s">
        <v>3</v>
      </c>
      <c r="U10" s="75" t="s">
        <v>4</v>
      </c>
    </row>
    <row r="11" spans="1:22" x14ac:dyDescent="0.2">
      <c r="O11" s="68"/>
      <c r="P11" s="73"/>
      <c r="Q11" s="73"/>
      <c r="R11" s="73"/>
      <c r="S11" s="73"/>
      <c r="T11" s="73"/>
      <c r="U11" s="73"/>
    </row>
    <row r="12" spans="1:22" x14ac:dyDescent="0.2">
      <c r="B12" s="77">
        <v>44377</v>
      </c>
      <c r="C12" s="78">
        <v>245873295</v>
      </c>
      <c r="D12" s="38">
        <v>0</v>
      </c>
      <c r="F12" s="77">
        <v>43646</v>
      </c>
      <c r="G12" s="77"/>
      <c r="H12" s="77">
        <v>43631</v>
      </c>
      <c r="I12" s="38">
        <f>SUM(P12:P12)</f>
        <v>0</v>
      </c>
      <c r="J12" s="38">
        <f>SUM(R12:R12)</f>
        <v>196999.30555555556</v>
      </c>
      <c r="K12" s="38">
        <f>SUM(S12:S12)</f>
        <v>0</v>
      </c>
      <c r="L12" s="38">
        <f>SUM(T12:T12)</f>
        <v>-196999.30555555556</v>
      </c>
      <c r="M12" s="38">
        <f>SUM(I12:L12)</f>
        <v>0</v>
      </c>
      <c r="O12" s="77">
        <v>43631</v>
      </c>
      <c r="P12" s="38">
        <v>0</v>
      </c>
      <c r="Q12" s="38"/>
      <c r="R12" s="38">
        <v>196999.30555555556</v>
      </c>
      <c r="S12" s="38">
        <v>0</v>
      </c>
      <c r="T12" s="38">
        <v>-196999.30555555556</v>
      </c>
      <c r="U12" s="38">
        <f>SUM(P12,R12:T12)</f>
        <v>0</v>
      </c>
    </row>
    <row r="13" spans="1:22" x14ac:dyDescent="0.2">
      <c r="B13" s="77">
        <v>44742</v>
      </c>
      <c r="C13" s="78">
        <v>259874377.5</v>
      </c>
      <c r="D13" s="38">
        <v>0</v>
      </c>
      <c r="F13" s="77">
        <v>43830</v>
      </c>
      <c r="G13" s="77"/>
      <c r="H13" s="77">
        <v>43814</v>
      </c>
      <c r="I13" s="38"/>
      <c r="O13" s="77">
        <v>43814</v>
      </c>
      <c r="P13" s="38">
        <v>0</v>
      </c>
      <c r="Q13" s="38"/>
      <c r="R13" s="38">
        <v>958375</v>
      </c>
      <c r="S13" s="38">
        <v>0</v>
      </c>
      <c r="T13" s="38">
        <v>-958375</v>
      </c>
      <c r="U13" s="38">
        <f t="shared" ref="U13:U56" si="0">SUM(P13,R13:T13)</f>
        <v>0</v>
      </c>
    </row>
    <row r="14" spans="1:22" x14ac:dyDescent="0.2">
      <c r="B14" s="77">
        <v>45107</v>
      </c>
      <c r="C14" s="78">
        <v>274869035</v>
      </c>
      <c r="D14" s="38">
        <v>0</v>
      </c>
      <c r="F14" s="77">
        <v>44012</v>
      </c>
      <c r="G14" s="77"/>
      <c r="H14" s="77">
        <v>43997</v>
      </c>
      <c r="I14" s="38">
        <f>SUM(P13:P14)</f>
        <v>0</v>
      </c>
      <c r="J14" s="38">
        <f>SUM(R13:R14)</f>
        <v>1916750</v>
      </c>
      <c r="K14" s="38">
        <f>SUM(S13:S14)</f>
        <v>0</v>
      </c>
      <c r="L14" s="38">
        <f>SUM(T13:T14)</f>
        <v>-1916750</v>
      </c>
      <c r="M14" s="38">
        <f>SUM(I14:L14)</f>
        <v>0</v>
      </c>
      <c r="O14" s="77">
        <v>43997</v>
      </c>
      <c r="P14" s="38">
        <v>0</v>
      </c>
      <c r="Q14" s="38"/>
      <c r="R14" s="38">
        <v>958375</v>
      </c>
      <c r="S14" s="38">
        <v>0</v>
      </c>
      <c r="T14" s="38">
        <v>-958375</v>
      </c>
      <c r="U14" s="38">
        <f t="shared" si="0"/>
        <v>0</v>
      </c>
    </row>
    <row r="15" spans="1:22" x14ac:dyDescent="0.2">
      <c r="B15" s="77">
        <v>45473</v>
      </c>
      <c r="C15" s="78">
        <v>274876687.5</v>
      </c>
      <c r="D15" s="38">
        <v>0</v>
      </c>
      <c r="F15" s="77">
        <v>44196</v>
      </c>
      <c r="G15" s="77"/>
      <c r="H15" s="77">
        <v>44180</v>
      </c>
      <c r="I15" s="38"/>
      <c r="O15" s="77">
        <v>44180</v>
      </c>
      <c r="P15" s="38">
        <v>0</v>
      </c>
      <c r="Q15" s="38"/>
      <c r="R15" s="38">
        <v>958375</v>
      </c>
      <c r="S15" s="38">
        <v>0</v>
      </c>
      <c r="T15" s="38">
        <v>-958375</v>
      </c>
      <c r="U15" s="38">
        <f t="shared" si="0"/>
        <v>0</v>
      </c>
    </row>
    <row r="16" spans="1:22" x14ac:dyDescent="0.2">
      <c r="B16" s="77">
        <v>45838</v>
      </c>
      <c r="C16" s="78">
        <v>274869765</v>
      </c>
      <c r="D16" s="38">
        <v>0</v>
      </c>
      <c r="F16" s="77">
        <v>44377</v>
      </c>
      <c r="G16" s="77"/>
      <c r="H16" s="77">
        <v>44362</v>
      </c>
      <c r="I16" s="38">
        <f>SUM(P15:P16)</f>
        <v>0</v>
      </c>
      <c r="J16" s="38">
        <f>SUM(R15:R16)</f>
        <v>1916750</v>
      </c>
      <c r="K16" s="38">
        <f>SUM(S15:S16)</f>
        <v>0</v>
      </c>
      <c r="L16" s="38">
        <f>SUM(T15:T16)</f>
        <v>-1916750</v>
      </c>
      <c r="M16" s="38">
        <f>SUM(I16:L16)</f>
        <v>0</v>
      </c>
      <c r="O16" s="77">
        <v>44362</v>
      </c>
      <c r="P16" s="38">
        <v>0</v>
      </c>
      <c r="Q16" s="38"/>
      <c r="R16" s="38">
        <v>958375</v>
      </c>
      <c r="S16" s="38">
        <v>0</v>
      </c>
      <c r="T16" s="38">
        <v>-958375</v>
      </c>
      <c r="U16" s="38">
        <f t="shared" si="0"/>
        <v>0</v>
      </c>
    </row>
    <row r="17" spans="2:21" x14ac:dyDescent="0.2">
      <c r="B17" s="77">
        <v>46203</v>
      </c>
      <c r="C17" s="78">
        <v>276006187.5</v>
      </c>
      <c r="D17" s="38">
        <v>0</v>
      </c>
      <c r="F17" s="77">
        <v>44561</v>
      </c>
      <c r="G17" s="77"/>
      <c r="H17" s="77">
        <v>44545</v>
      </c>
      <c r="I17" s="38"/>
      <c r="O17" s="77">
        <v>44545</v>
      </c>
      <c r="P17" s="38">
        <v>0</v>
      </c>
      <c r="Q17" s="38"/>
      <c r="R17" s="38">
        <v>958375</v>
      </c>
      <c r="S17" s="38">
        <v>0</v>
      </c>
      <c r="T17" s="38">
        <v>0</v>
      </c>
      <c r="U17" s="38">
        <f t="shared" si="0"/>
        <v>958375</v>
      </c>
    </row>
    <row r="18" spans="2:21" x14ac:dyDescent="0.2">
      <c r="B18" s="77">
        <v>46568</v>
      </c>
      <c r="C18" s="78">
        <v>289238550</v>
      </c>
      <c r="D18" s="38">
        <v>0</v>
      </c>
      <c r="F18" s="77">
        <v>44742</v>
      </c>
      <c r="G18" s="77"/>
      <c r="H18" s="77">
        <v>44727</v>
      </c>
      <c r="I18" s="38">
        <f>SUM(P17:P18)</f>
        <v>530000</v>
      </c>
      <c r="J18" s="38">
        <f>SUM(R17:R18)</f>
        <v>1916750</v>
      </c>
      <c r="K18" s="38">
        <f>SUM(S17:S18)</f>
        <v>0</v>
      </c>
      <c r="L18" s="38">
        <f>SUM(T17:T18)</f>
        <v>0</v>
      </c>
      <c r="M18" s="38">
        <f>SUM(I18:L18)</f>
        <v>2446750</v>
      </c>
      <c r="O18" s="77">
        <v>44727</v>
      </c>
      <c r="P18" s="38">
        <v>530000</v>
      </c>
      <c r="Q18" s="84">
        <v>0.05</v>
      </c>
      <c r="R18" s="38">
        <v>958375</v>
      </c>
      <c r="S18" s="38">
        <v>0</v>
      </c>
      <c r="T18" s="38">
        <v>0</v>
      </c>
      <c r="U18" s="38">
        <f t="shared" si="0"/>
        <v>1488375</v>
      </c>
    </row>
    <row r="19" spans="2:21" x14ac:dyDescent="0.2">
      <c r="B19" s="77">
        <v>46934</v>
      </c>
      <c r="C19" s="78">
        <v>304200687.5</v>
      </c>
      <c r="D19" s="38">
        <v>0</v>
      </c>
      <c r="F19" s="77">
        <v>44926</v>
      </c>
      <c r="G19" s="77"/>
      <c r="H19" s="77">
        <v>44910</v>
      </c>
      <c r="I19" s="38"/>
      <c r="O19" s="77">
        <v>44910</v>
      </c>
      <c r="P19" s="38">
        <v>0</v>
      </c>
      <c r="Q19" s="84"/>
      <c r="R19" s="38">
        <v>945125</v>
      </c>
      <c r="S19" s="38">
        <v>0</v>
      </c>
      <c r="T19" s="38">
        <v>0</v>
      </c>
      <c r="U19" s="38">
        <f t="shared" si="0"/>
        <v>945125</v>
      </c>
    </row>
    <row r="20" spans="2:21" x14ac:dyDescent="0.2">
      <c r="B20" s="77">
        <v>47299</v>
      </c>
      <c r="C20" s="78">
        <v>319239725</v>
      </c>
      <c r="D20" s="38">
        <v>0</v>
      </c>
      <c r="F20" s="77">
        <v>45107</v>
      </c>
      <c r="G20" s="77"/>
      <c r="H20" s="77">
        <v>45092</v>
      </c>
      <c r="I20" s="38">
        <f>SUM(P19:P20)</f>
        <v>630000</v>
      </c>
      <c r="J20" s="38">
        <f>SUM(R19:R20)</f>
        <v>1890250</v>
      </c>
      <c r="K20" s="38">
        <f>SUM(S19:S20)</f>
        <v>0</v>
      </c>
      <c r="L20" s="38">
        <f>SUM(T19:T20)</f>
        <v>0</v>
      </c>
      <c r="M20" s="38">
        <f>SUM(I20:L20)</f>
        <v>2520250</v>
      </c>
      <c r="O20" s="77">
        <v>45092</v>
      </c>
      <c r="P20" s="38">
        <v>630000</v>
      </c>
      <c r="Q20" s="84">
        <v>0.05</v>
      </c>
      <c r="R20" s="38">
        <v>945125</v>
      </c>
      <c r="S20" s="38">
        <v>0</v>
      </c>
      <c r="T20" s="38">
        <v>0</v>
      </c>
      <c r="U20" s="38">
        <f t="shared" si="0"/>
        <v>1575125</v>
      </c>
    </row>
    <row r="21" spans="2:21" x14ac:dyDescent="0.2">
      <c r="B21" s="77">
        <v>47664</v>
      </c>
      <c r="C21" s="78">
        <v>335242725</v>
      </c>
      <c r="D21" s="38">
        <v>0</v>
      </c>
      <c r="F21" s="77">
        <v>45291</v>
      </c>
      <c r="G21" s="77"/>
      <c r="H21" s="77">
        <v>45275</v>
      </c>
      <c r="I21" s="38"/>
      <c r="O21" s="77">
        <v>45275</v>
      </c>
      <c r="P21" s="38">
        <v>0</v>
      </c>
      <c r="Q21" s="84"/>
      <c r="R21" s="38">
        <v>929375</v>
      </c>
      <c r="S21" s="38">
        <v>0</v>
      </c>
      <c r="T21" s="38">
        <v>0</v>
      </c>
      <c r="U21" s="38">
        <f t="shared" si="0"/>
        <v>929375</v>
      </c>
    </row>
    <row r="22" spans="2:21" x14ac:dyDescent="0.2">
      <c r="B22" s="77">
        <v>48029</v>
      </c>
      <c r="C22" s="78">
        <v>347246850</v>
      </c>
      <c r="D22" s="38">
        <v>0</v>
      </c>
      <c r="F22" s="77">
        <v>45473</v>
      </c>
      <c r="G22" s="77"/>
      <c r="H22" s="77">
        <v>45458</v>
      </c>
      <c r="I22" s="38">
        <f>SUM(P21:P22)</f>
        <v>735000</v>
      </c>
      <c r="J22" s="38">
        <f>SUM(R21:R22)</f>
        <v>1858750</v>
      </c>
      <c r="K22" s="38">
        <f>SUM(S21:S22)</f>
        <v>0</v>
      </c>
      <c r="L22" s="38">
        <f>SUM(T21:T22)</f>
        <v>0</v>
      </c>
      <c r="M22" s="38">
        <f>SUM(I22:L22)</f>
        <v>2593750</v>
      </c>
      <c r="O22" s="77">
        <v>45458</v>
      </c>
      <c r="P22" s="38">
        <v>735000</v>
      </c>
      <c r="Q22" s="84">
        <v>0.05</v>
      </c>
      <c r="R22" s="38">
        <v>929375</v>
      </c>
      <c r="S22" s="38">
        <v>0</v>
      </c>
      <c r="T22" s="38">
        <v>0</v>
      </c>
      <c r="U22" s="38">
        <f t="shared" si="0"/>
        <v>1664375</v>
      </c>
    </row>
    <row r="23" spans="2:21" x14ac:dyDescent="0.2">
      <c r="B23" s="77">
        <v>48395</v>
      </c>
      <c r="C23" s="78">
        <v>347234852.5</v>
      </c>
      <c r="D23" s="38">
        <v>0</v>
      </c>
      <c r="F23" s="77">
        <v>45657</v>
      </c>
      <c r="G23" s="77"/>
      <c r="H23" s="77">
        <v>45641</v>
      </c>
      <c r="I23" s="38"/>
      <c r="O23" s="77">
        <v>45641</v>
      </c>
      <c r="P23" s="38">
        <v>0</v>
      </c>
      <c r="Q23" s="84"/>
      <c r="R23" s="38">
        <v>911000</v>
      </c>
      <c r="S23" s="38">
        <v>0</v>
      </c>
      <c r="T23" s="38">
        <v>0</v>
      </c>
      <c r="U23" s="38">
        <f t="shared" si="0"/>
        <v>911000</v>
      </c>
    </row>
    <row r="24" spans="2:21" x14ac:dyDescent="0.2">
      <c r="B24" s="77">
        <v>48760</v>
      </c>
      <c r="C24" s="78">
        <v>347249477.5</v>
      </c>
      <c r="D24" s="38">
        <v>0</v>
      </c>
      <c r="F24" s="77">
        <v>45838</v>
      </c>
      <c r="G24" s="77"/>
      <c r="H24" s="77">
        <v>45823</v>
      </c>
      <c r="I24" s="38">
        <f>SUM(P23:P24)</f>
        <v>850000</v>
      </c>
      <c r="J24" s="38">
        <f>SUM(R23:R24)</f>
        <v>1822000</v>
      </c>
      <c r="K24" s="38">
        <f>SUM(S23:S24)</f>
        <v>0</v>
      </c>
      <c r="L24" s="38">
        <f>SUM(T23:T24)</f>
        <v>0</v>
      </c>
      <c r="M24" s="38">
        <f>SUM(I24:L24)</f>
        <v>2672000</v>
      </c>
      <c r="O24" s="77">
        <v>45823</v>
      </c>
      <c r="P24" s="38">
        <v>850000</v>
      </c>
      <c r="Q24" s="84">
        <v>0.05</v>
      </c>
      <c r="R24" s="38">
        <v>911000</v>
      </c>
      <c r="S24" s="38">
        <v>0</v>
      </c>
      <c r="T24" s="38">
        <v>0</v>
      </c>
      <c r="U24" s="38">
        <f t="shared" si="0"/>
        <v>1761000</v>
      </c>
    </row>
    <row r="25" spans="2:21" x14ac:dyDescent="0.2">
      <c r="B25" s="77">
        <v>49125</v>
      </c>
      <c r="C25" s="78">
        <v>347237102.5</v>
      </c>
      <c r="D25" s="38">
        <v>0</v>
      </c>
      <c r="F25" s="77">
        <v>46022</v>
      </c>
      <c r="G25" s="77"/>
      <c r="H25" s="77">
        <v>46006</v>
      </c>
      <c r="I25" s="38"/>
      <c r="O25" s="77">
        <v>46006</v>
      </c>
      <c r="P25" s="38">
        <v>0</v>
      </c>
      <c r="Q25" s="84"/>
      <c r="R25" s="38">
        <v>889750</v>
      </c>
      <c r="S25" s="38">
        <v>0</v>
      </c>
      <c r="T25" s="38">
        <v>0</v>
      </c>
      <c r="U25" s="38">
        <f t="shared" si="0"/>
        <v>889750</v>
      </c>
    </row>
    <row r="26" spans="2:21" x14ac:dyDescent="0.2">
      <c r="B26" s="77">
        <v>49490</v>
      </c>
      <c r="C26" s="78">
        <v>347247477.5</v>
      </c>
      <c r="D26" s="38">
        <v>0</v>
      </c>
      <c r="F26" s="77">
        <v>46203</v>
      </c>
      <c r="G26" s="77"/>
      <c r="H26" s="77">
        <v>46188</v>
      </c>
      <c r="I26" s="38">
        <f>SUM(P25:P26)</f>
        <v>975000</v>
      </c>
      <c r="J26" s="38">
        <f>SUM(R25:R26)</f>
        <v>1779500</v>
      </c>
      <c r="K26" s="38">
        <f>SUM(S25:S26)</f>
        <v>0</v>
      </c>
      <c r="L26" s="38">
        <f>SUM(T25:T26)</f>
        <v>0</v>
      </c>
      <c r="M26" s="38">
        <f>SUM(I26:L26)</f>
        <v>2754500</v>
      </c>
      <c r="O26" s="77">
        <v>46188</v>
      </c>
      <c r="P26" s="38">
        <v>975000</v>
      </c>
      <c r="Q26" s="84">
        <v>0.05</v>
      </c>
      <c r="R26" s="38">
        <v>889750</v>
      </c>
      <c r="S26" s="38">
        <v>0</v>
      </c>
      <c r="T26" s="38">
        <v>0</v>
      </c>
      <c r="U26" s="38">
        <f t="shared" si="0"/>
        <v>1864750</v>
      </c>
    </row>
    <row r="27" spans="2:21" x14ac:dyDescent="0.2">
      <c r="B27" s="77">
        <v>49856</v>
      </c>
      <c r="C27" s="78">
        <v>347239935</v>
      </c>
      <c r="D27" s="38">
        <v>0</v>
      </c>
      <c r="F27" s="77">
        <v>46387</v>
      </c>
      <c r="G27" s="77"/>
      <c r="H27" s="77">
        <v>46371</v>
      </c>
      <c r="I27" s="38"/>
      <c r="O27" s="77">
        <v>46371</v>
      </c>
      <c r="P27" s="38">
        <v>0</v>
      </c>
      <c r="Q27" s="84"/>
      <c r="R27" s="38">
        <v>865375</v>
      </c>
      <c r="S27" s="38">
        <v>0</v>
      </c>
      <c r="T27" s="38">
        <v>0</v>
      </c>
      <c r="U27" s="38">
        <f t="shared" si="0"/>
        <v>865375</v>
      </c>
    </row>
    <row r="28" spans="2:21" x14ac:dyDescent="0.2">
      <c r="B28" s="77">
        <v>50221</v>
      </c>
      <c r="C28" s="78">
        <v>347244347.5</v>
      </c>
      <c r="D28" s="38">
        <v>0</v>
      </c>
      <c r="F28" s="77">
        <v>46568</v>
      </c>
      <c r="G28" s="77"/>
      <c r="H28" s="77">
        <v>46553</v>
      </c>
      <c r="I28" s="38">
        <f>SUM(P27:P28)</f>
        <v>1105000</v>
      </c>
      <c r="J28" s="38">
        <f>SUM(R27:R28)</f>
        <v>1730750</v>
      </c>
      <c r="K28" s="38">
        <f>SUM(S27:S28)</f>
        <v>0</v>
      </c>
      <c r="L28" s="38">
        <f>SUM(T27:T28)</f>
        <v>0</v>
      </c>
      <c r="M28" s="38">
        <f>SUM(I28:L28)</f>
        <v>2835750</v>
      </c>
      <c r="O28" s="77">
        <v>46553</v>
      </c>
      <c r="P28" s="38">
        <v>1105000</v>
      </c>
      <c r="Q28" s="84">
        <v>0.05</v>
      </c>
      <c r="R28" s="38">
        <v>865375</v>
      </c>
      <c r="S28" s="38">
        <v>0</v>
      </c>
      <c r="T28" s="38">
        <v>0</v>
      </c>
      <c r="U28" s="38">
        <f t="shared" si="0"/>
        <v>1970375</v>
      </c>
    </row>
    <row r="29" spans="2:21" x14ac:dyDescent="0.2">
      <c r="B29" s="77">
        <v>50586</v>
      </c>
      <c r="C29" s="78">
        <v>347240505</v>
      </c>
      <c r="D29" s="38">
        <v>0</v>
      </c>
      <c r="F29" s="77">
        <v>46752</v>
      </c>
      <c r="G29" s="77"/>
      <c r="H29" s="77">
        <v>46736</v>
      </c>
      <c r="I29" s="38"/>
      <c r="O29" s="77">
        <v>46736</v>
      </c>
      <c r="P29" s="38">
        <v>0</v>
      </c>
      <c r="Q29" s="84"/>
      <c r="R29" s="38">
        <v>837750</v>
      </c>
      <c r="S29" s="38">
        <v>0</v>
      </c>
      <c r="T29" s="38">
        <v>0</v>
      </c>
      <c r="U29" s="38">
        <f t="shared" si="0"/>
        <v>837750</v>
      </c>
    </row>
    <row r="30" spans="2:21" x14ac:dyDescent="0.2">
      <c r="B30" s="77">
        <v>50951</v>
      </c>
      <c r="C30" s="78">
        <v>347244818.75</v>
      </c>
      <c r="D30" s="38">
        <v>0</v>
      </c>
      <c r="F30" s="77">
        <v>46934</v>
      </c>
      <c r="G30" s="77"/>
      <c r="H30" s="77">
        <v>46919</v>
      </c>
      <c r="I30" s="38">
        <f>SUM(P29:P30)</f>
        <v>1245000</v>
      </c>
      <c r="J30" s="38">
        <f>SUM(R29:R30)</f>
        <v>1675500</v>
      </c>
      <c r="K30" s="38">
        <f>SUM(S29:S30)</f>
        <v>0</v>
      </c>
      <c r="L30" s="38">
        <f>SUM(T29:T30)</f>
        <v>0</v>
      </c>
      <c r="M30" s="38">
        <f>SUM(I30:L30)</f>
        <v>2920500</v>
      </c>
      <c r="O30" s="77">
        <v>46919</v>
      </c>
      <c r="P30" s="38">
        <v>1245000</v>
      </c>
      <c r="Q30" s="84">
        <v>0.05</v>
      </c>
      <c r="R30" s="38">
        <v>837750</v>
      </c>
      <c r="S30" s="38">
        <v>0</v>
      </c>
      <c r="T30" s="38">
        <v>0</v>
      </c>
      <c r="U30" s="38">
        <f t="shared" si="0"/>
        <v>2082750</v>
      </c>
    </row>
    <row r="31" spans="2:21" x14ac:dyDescent="0.2">
      <c r="B31" s="77">
        <v>51317</v>
      </c>
      <c r="C31" s="78">
        <v>347241180</v>
      </c>
      <c r="D31" s="38">
        <v>0</v>
      </c>
      <c r="F31" s="77">
        <v>47118</v>
      </c>
      <c r="G31" s="77"/>
      <c r="H31" s="77">
        <v>47102</v>
      </c>
      <c r="I31" s="38"/>
      <c r="O31" s="77">
        <v>47102</v>
      </c>
      <c r="P31" s="38">
        <v>0</v>
      </c>
      <c r="Q31" s="84"/>
      <c r="R31" s="38">
        <v>806625</v>
      </c>
      <c r="S31" s="38">
        <v>0</v>
      </c>
      <c r="T31" s="38">
        <v>0</v>
      </c>
      <c r="U31" s="38">
        <f t="shared" si="0"/>
        <v>806625</v>
      </c>
    </row>
    <row r="32" spans="2:21" x14ac:dyDescent="0.2">
      <c r="B32" s="77">
        <v>51682</v>
      </c>
      <c r="C32" s="78">
        <v>347241557.85000002</v>
      </c>
      <c r="D32" s="38">
        <v>0</v>
      </c>
      <c r="F32" s="77">
        <v>47299</v>
      </c>
      <c r="G32" s="77"/>
      <c r="H32" s="77">
        <v>47284</v>
      </c>
      <c r="I32" s="38">
        <f>SUM(P31:P32)</f>
        <v>1395000</v>
      </c>
      <c r="J32" s="38">
        <f>SUM(R31:R32)</f>
        <v>1613250</v>
      </c>
      <c r="K32" s="38">
        <f>SUM(S31:S32)</f>
        <v>0</v>
      </c>
      <c r="L32" s="38">
        <f>SUM(T31:T32)</f>
        <v>0</v>
      </c>
      <c r="M32" s="38">
        <f>SUM(I32:L32)</f>
        <v>3008250</v>
      </c>
      <c r="O32" s="77">
        <v>47284</v>
      </c>
      <c r="P32" s="38">
        <v>1395000</v>
      </c>
      <c r="Q32" s="84">
        <v>0.05</v>
      </c>
      <c r="R32" s="38">
        <v>806625</v>
      </c>
      <c r="S32" s="38">
        <v>0</v>
      </c>
      <c r="T32" s="38">
        <v>0</v>
      </c>
      <c r="U32" s="38">
        <f t="shared" si="0"/>
        <v>2201625</v>
      </c>
    </row>
    <row r="33" spans="2:21" x14ac:dyDescent="0.2">
      <c r="B33" s="77">
        <v>52047</v>
      </c>
      <c r="C33" s="78">
        <v>347242123.75</v>
      </c>
      <c r="D33" s="38">
        <v>0</v>
      </c>
      <c r="F33" s="77">
        <v>47483</v>
      </c>
      <c r="G33" s="77"/>
      <c r="H33" s="77">
        <v>47467</v>
      </c>
      <c r="I33" s="38"/>
      <c r="O33" s="77">
        <v>47467</v>
      </c>
      <c r="P33" s="38">
        <v>0</v>
      </c>
      <c r="Q33" s="84"/>
      <c r="R33" s="38">
        <v>771750</v>
      </c>
      <c r="S33" s="38">
        <v>0</v>
      </c>
      <c r="T33" s="38">
        <v>0</v>
      </c>
      <c r="U33" s="38">
        <f t="shared" si="0"/>
        <v>771750</v>
      </c>
    </row>
    <row r="34" spans="2:21" x14ac:dyDescent="0.2">
      <c r="B34" s="77">
        <v>52412</v>
      </c>
      <c r="C34" s="78">
        <v>347240556.25</v>
      </c>
      <c r="D34" s="38">
        <v>0</v>
      </c>
      <c r="F34" s="77">
        <v>47664</v>
      </c>
      <c r="G34" s="77"/>
      <c r="H34" s="77">
        <v>47649</v>
      </c>
      <c r="I34" s="38">
        <f t="shared" ref="I34" si="1">SUM(P33:P34)</f>
        <v>1555000</v>
      </c>
      <c r="J34" s="38">
        <f t="shared" ref="J34" si="2">SUM(R33:R34)</f>
        <v>1543500</v>
      </c>
      <c r="K34" s="38">
        <f t="shared" ref="K34" si="3">SUM(S33:S34)</f>
        <v>0</v>
      </c>
      <c r="L34" s="38">
        <f t="shared" ref="L34" si="4">SUM(T33:T34)</f>
        <v>0</v>
      </c>
      <c r="M34" s="38">
        <f t="shared" ref="M34" si="5">SUM(I34:L34)</f>
        <v>3098500</v>
      </c>
      <c r="O34" s="77">
        <v>47649</v>
      </c>
      <c r="P34" s="38">
        <v>1555000</v>
      </c>
      <c r="Q34" s="84">
        <v>5.2499999999999998E-2</v>
      </c>
      <c r="R34" s="38">
        <v>771750</v>
      </c>
      <c r="S34" s="38">
        <v>0</v>
      </c>
      <c r="T34" s="38">
        <v>0</v>
      </c>
      <c r="U34" s="38">
        <f t="shared" si="0"/>
        <v>2326750</v>
      </c>
    </row>
    <row r="35" spans="2:21" x14ac:dyDescent="0.2">
      <c r="B35" s="77">
        <v>52778</v>
      </c>
      <c r="C35" s="78">
        <v>347240740</v>
      </c>
      <c r="D35" s="38">
        <v>0</v>
      </c>
      <c r="F35" s="77">
        <v>47848</v>
      </c>
      <c r="G35" s="77"/>
      <c r="H35" s="77">
        <v>47832</v>
      </c>
      <c r="I35" s="38"/>
      <c r="O35" s="77">
        <v>47832</v>
      </c>
      <c r="P35" s="38">
        <v>0</v>
      </c>
      <c r="Q35" s="84"/>
      <c r="R35" s="38">
        <v>730931.25</v>
      </c>
      <c r="S35" s="38">
        <v>0</v>
      </c>
      <c r="T35" s="38">
        <v>0</v>
      </c>
      <c r="U35" s="38">
        <f t="shared" si="0"/>
        <v>730931.25</v>
      </c>
    </row>
    <row r="36" spans="2:21" x14ac:dyDescent="0.2">
      <c r="B36" s="77">
        <v>53143</v>
      </c>
      <c r="C36" s="78">
        <v>347243482.5</v>
      </c>
      <c r="D36" s="38">
        <v>0</v>
      </c>
      <c r="F36" s="77">
        <v>48029</v>
      </c>
      <c r="G36" s="77"/>
      <c r="H36" s="77">
        <v>48014</v>
      </c>
      <c r="I36" s="38">
        <f t="shared" ref="I36" si="6">SUM(P35:P36)</f>
        <v>1730000</v>
      </c>
      <c r="J36" s="38">
        <f t="shared" ref="J36" si="7">SUM(R35:R36)</f>
        <v>1461862.5</v>
      </c>
      <c r="K36" s="38">
        <f t="shared" ref="K36" si="8">SUM(S35:S36)</f>
        <v>0</v>
      </c>
      <c r="L36" s="38">
        <f t="shared" ref="L36" si="9">SUM(T35:T36)</f>
        <v>0</v>
      </c>
      <c r="M36" s="38">
        <f t="shared" ref="M36" si="10">SUM(I36:L36)</f>
        <v>3191862.5</v>
      </c>
      <c r="O36" s="77">
        <v>48014</v>
      </c>
      <c r="P36" s="38">
        <v>1730000</v>
      </c>
      <c r="Q36" s="84">
        <v>5.2499999999999998E-2</v>
      </c>
      <c r="R36" s="38">
        <v>730931.25</v>
      </c>
      <c r="S36" s="38">
        <v>0</v>
      </c>
      <c r="T36" s="38">
        <v>0</v>
      </c>
      <c r="U36" s="38">
        <f t="shared" si="0"/>
        <v>2460931.25</v>
      </c>
    </row>
    <row r="37" spans="2:21" x14ac:dyDescent="0.2">
      <c r="B37" s="77">
        <v>53508</v>
      </c>
      <c r="C37" s="78">
        <v>347240226.25</v>
      </c>
      <c r="D37" s="38">
        <v>0</v>
      </c>
      <c r="F37" s="77">
        <v>48213</v>
      </c>
      <c r="G37" s="77"/>
      <c r="H37" s="77">
        <v>48197</v>
      </c>
      <c r="I37" s="38"/>
      <c r="O37" s="77">
        <v>48197</v>
      </c>
      <c r="P37" s="38">
        <v>0</v>
      </c>
      <c r="Q37" s="84"/>
      <c r="R37" s="38">
        <v>685518.75</v>
      </c>
      <c r="S37" s="38">
        <v>0</v>
      </c>
      <c r="T37" s="38">
        <v>0</v>
      </c>
      <c r="U37" s="38">
        <f t="shared" si="0"/>
        <v>685518.75</v>
      </c>
    </row>
    <row r="38" spans="2:21" x14ac:dyDescent="0.2">
      <c r="B38" s="77">
        <v>53873</v>
      </c>
      <c r="C38" s="78">
        <v>347243846.25</v>
      </c>
      <c r="D38" s="38">
        <v>0</v>
      </c>
      <c r="F38" s="77">
        <v>48395</v>
      </c>
      <c r="G38" s="77"/>
      <c r="H38" s="77">
        <v>48380</v>
      </c>
      <c r="I38" s="38">
        <f t="shared" ref="I38" si="11">SUM(P37:P38)</f>
        <v>1915000</v>
      </c>
      <c r="J38" s="38">
        <f t="shared" ref="J38" si="12">SUM(R37:R38)</f>
        <v>1371037.5</v>
      </c>
      <c r="K38" s="38">
        <f t="shared" ref="K38" si="13">SUM(S37:S38)</f>
        <v>0</v>
      </c>
      <c r="L38" s="38">
        <f t="shared" ref="L38" si="14">SUM(T37:T38)</f>
        <v>0</v>
      </c>
      <c r="M38" s="38">
        <f t="shared" ref="M38" si="15">SUM(I38:L38)</f>
        <v>3286037.5</v>
      </c>
      <c r="O38" s="77">
        <v>48380</v>
      </c>
      <c r="P38" s="38">
        <v>1915000</v>
      </c>
      <c r="Q38" s="84">
        <v>5.2499999999999998E-2</v>
      </c>
      <c r="R38" s="38">
        <v>685518.75</v>
      </c>
      <c r="S38" s="38">
        <v>0</v>
      </c>
      <c r="T38" s="38">
        <v>0</v>
      </c>
      <c r="U38" s="38">
        <f t="shared" si="0"/>
        <v>2600518.75</v>
      </c>
    </row>
    <row r="39" spans="2:21" x14ac:dyDescent="0.2">
      <c r="B39" s="77">
        <v>54239</v>
      </c>
      <c r="C39" s="78">
        <v>347243071.25</v>
      </c>
      <c r="D39" s="38">
        <v>0</v>
      </c>
      <c r="F39" s="77">
        <v>48579</v>
      </c>
      <c r="G39" s="77"/>
      <c r="H39" s="77">
        <v>48563</v>
      </c>
      <c r="I39" s="38"/>
      <c r="O39" s="77">
        <v>48563</v>
      </c>
      <c r="P39" s="38">
        <v>0</v>
      </c>
      <c r="Q39" s="84"/>
      <c r="R39" s="38">
        <v>635250</v>
      </c>
      <c r="S39" s="38">
        <v>0</v>
      </c>
      <c r="T39" s="38">
        <v>0</v>
      </c>
      <c r="U39" s="38">
        <f t="shared" si="0"/>
        <v>635250</v>
      </c>
    </row>
    <row r="40" spans="2:21" x14ac:dyDescent="0.2">
      <c r="B40" s="77">
        <v>54604</v>
      </c>
      <c r="C40" s="78">
        <v>347238658.05000001</v>
      </c>
      <c r="D40" s="38">
        <v>0</v>
      </c>
      <c r="F40" s="77">
        <v>48760</v>
      </c>
      <c r="G40" s="77"/>
      <c r="H40" s="77">
        <v>48745</v>
      </c>
      <c r="I40" s="38">
        <f t="shared" ref="I40" si="16">SUM(P39:P40)</f>
        <v>2115000</v>
      </c>
      <c r="J40" s="38">
        <f t="shared" ref="J40" si="17">SUM(R39:R40)</f>
        <v>1270500</v>
      </c>
      <c r="K40" s="38">
        <f t="shared" ref="K40" si="18">SUM(S39:S40)</f>
        <v>0</v>
      </c>
      <c r="L40" s="38">
        <f t="shared" ref="L40" si="19">SUM(T39:T40)</f>
        <v>0</v>
      </c>
      <c r="M40" s="38">
        <f t="shared" ref="M40" si="20">SUM(I40:L40)</f>
        <v>3385500</v>
      </c>
      <c r="O40" s="77">
        <v>48745</v>
      </c>
      <c r="P40" s="38">
        <v>2115000</v>
      </c>
      <c r="Q40" s="84">
        <v>5.2499999999999998E-2</v>
      </c>
      <c r="R40" s="38">
        <v>635250</v>
      </c>
      <c r="S40" s="38">
        <v>0</v>
      </c>
      <c r="T40" s="38">
        <v>0</v>
      </c>
      <c r="U40" s="38">
        <f t="shared" si="0"/>
        <v>2750250</v>
      </c>
    </row>
    <row r="41" spans="2:21" x14ac:dyDescent="0.2">
      <c r="B41" s="77">
        <v>54969</v>
      </c>
      <c r="C41" s="78">
        <v>347236030.10000002</v>
      </c>
      <c r="D41" s="38">
        <v>0</v>
      </c>
      <c r="F41" s="77">
        <v>48944</v>
      </c>
      <c r="G41" s="77"/>
      <c r="H41" s="77">
        <v>48928</v>
      </c>
      <c r="I41" s="38"/>
      <c r="O41" s="77">
        <v>48928</v>
      </c>
      <c r="P41" s="38">
        <v>0</v>
      </c>
      <c r="Q41" s="84"/>
      <c r="R41" s="38">
        <v>579731.25</v>
      </c>
      <c r="S41" s="38">
        <v>0</v>
      </c>
      <c r="T41" s="38">
        <v>0</v>
      </c>
      <c r="U41" s="38">
        <f t="shared" si="0"/>
        <v>579731.25</v>
      </c>
    </row>
    <row r="42" spans="2:21" x14ac:dyDescent="0.2">
      <c r="B42" s="77">
        <v>55334</v>
      </c>
      <c r="C42" s="78">
        <v>347243146.5</v>
      </c>
      <c r="D42" s="38">
        <v>0</v>
      </c>
      <c r="F42" s="77">
        <v>49125</v>
      </c>
      <c r="G42" s="77"/>
      <c r="H42" s="77">
        <v>49110</v>
      </c>
      <c r="I42" s="38">
        <f t="shared" ref="I42" si="21">SUM(P41:P42)</f>
        <v>2330000</v>
      </c>
      <c r="J42" s="38">
        <f t="shared" ref="J42" si="22">SUM(R41:R42)</f>
        <v>1159462.5</v>
      </c>
      <c r="K42" s="38">
        <f t="shared" ref="K42" si="23">SUM(S41:S42)</f>
        <v>0</v>
      </c>
      <c r="L42" s="38">
        <f t="shared" ref="L42" si="24">SUM(T41:T42)</f>
        <v>0</v>
      </c>
      <c r="M42" s="38">
        <f t="shared" ref="M42" si="25">SUM(I42:L42)</f>
        <v>3489462.5</v>
      </c>
      <c r="O42" s="77">
        <v>49110</v>
      </c>
      <c r="P42" s="38">
        <v>2330000</v>
      </c>
      <c r="Q42" s="84">
        <v>5.2499999999999998E-2</v>
      </c>
      <c r="R42" s="38">
        <v>579731.25</v>
      </c>
      <c r="S42" s="38">
        <v>0</v>
      </c>
      <c r="T42" s="38">
        <v>0</v>
      </c>
      <c r="U42" s="38">
        <f t="shared" si="0"/>
        <v>2909731.25</v>
      </c>
    </row>
    <row r="43" spans="2:21" x14ac:dyDescent="0.2">
      <c r="B43" s="77">
        <v>55700</v>
      </c>
      <c r="C43" s="78">
        <v>347240614.5</v>
      </c>
      <c r="D43" s="38">
        <v>0</v>
      </c>
      <c r="F43" s="77">
        <v>49309</v>
      </c>
      <c r="G43" s="77"/>
      <c r="H43" s="77">
        <v>49293</v>
      </c>
      <c r="I43" s="38"/>
      <c r="O43" s="77">
        <v>49293</v>
      </c>
      <c r="P43" s="38">
        <v>0</v>
      </c>
      <c r="Q43" s="84"/>
      <c r="R43" s="38">
        <v>518568.75</v>
      </c>
      <c r="S43" s="38">
        <v>0</v>
      </c>
      <c r="T43" s="38">
        <v>0</v>
      </c>
      <c r="U43" s="38">
        <f t="shared" si="0"/>
        <v>518568.75</v>
      </c>
    </row>
    <row r="44" spans="2:21" x14ac:dyDescent="0.2">
      <c r="B44" s="77">
        <v>56065</v>
      </c>
      <c r="C44" s="78">
        <v>347240548.19999999</v>
      </c>
      <c r="D44" s="38">
        <v>0</v>
      </c>
      <c r="F44" s="77">
        <v>49490</v>
      </c>
      <c r="G44" s="77"/>
      <c r="H44" s="77">
        <v>49475</v>
      </c>
      <c r="I44" s="38">
        <f t="shared" ref="I44" si="26">SUM(P43:P44)</f>
        <v>2555000</v>
      </c>
      <c r="J44" s="38">
        <f t="shared" ref="J44" si="27">SUM(R43:R44)</f>
        <v>1037137.5</v>
      </c>
      <c r="K44" s="38">
        <f t="shared" ref="K44" si="28">SUM(S43:S44)</f>
        <v>0</v>
      </c>
      <c r="L44" s="38">
        <f t="shared" ref="L44" si="29">SUM(T43:T44)</f>
        <v>0</v>
      </c>
      <c r="M44" s="38">
        <f t="shared" ref="M44" si="30">SUM(I44:L44)</f>
        <v>3592137.5</v>
      </c>
      <c r="O44" s="77">
        <v>49475</v>
      </c>
      <c r="P44" s="38">
        <v>2555000</v>
      </c>
      <c r="Q44" s="84">
        <v>5.2499999999999998E-2</v>
      </c>
      <c r="R44" s="38">
        <v>518568.75</v>
      </c>
      <c r="S44" s="38">
        <v>0</v>
      </c>
      <c r="T44" s="38">
        <v>0</v>
      </c>
      <c r="U44" s="38">
        <f t="shared" si="0"/>
        <v>3073568.75</v>
      </c>
    </row>
    <row r="45" spans="2:21" x14ac:dyDescent="0.2">
      <c r="B45" s="77">
        <v>56430</v>
      </c>
      <c r="C45" s="78">
        <v>347243507.14999998</v>
      </c>
      <c r="D45" s="38">
        <v>0</v>
      </c>
      <c r="F45" s="77">
        <v>49674</v>
      </c>
      <c r="G45" s="77"/>
      <c r="H45" s="77">
        <v>49658</v>
      </c>
      <c r="I45" s="38"/>
      <c r="O45" s="77">
        <v>49658</v>
      </c>
      <c r="P45" s="38">
        <v>0</v>
      </c>
      <c r="Q45" s="84"/>
      <c r="R45" s="38">
        <v>451500</v>
      </c>
      <c r="S45" s="38">
        <v>0</v>
      </c>
      <c r="T45" s="38">
        <v>0</v>
      </c>
      <c r="U45" s="38">
        <f t="shared" si="0"/>
        <v>451500</v>
      </c>
    </row>
    <row r="46" spans="2:21" x14ac:dyDescent="0.2">
      <c r="B46" s="77">
        <v>56795</v>
      </c>
      <c r="C46" s="78">
        <v>347244579.60000002</v>
      </c>
      <c r="D46" s="38">
        <v>0</v>
      </c>
      <c r="F46" s="77">
        <v>49856</v>
      </c>
      <c r="G46" s="77"/>
      <c r="H46" s="77">
        <v>49841</v>
      </c>
      <c r="I46" s="38">
        <f t="shared" ref="I46" si="31">SUM(P45:P46)</f>
        <v>2795000</v>
      </c>
      <c r="J46" s="38">
        <f t="shared" ref="J46" si="32">SUM(R45:R46)</f>
        <v>903000</v>
      </c>
      <c r="K46" s="38">
        <f t="shared" ref="K46" si="33">SUM(S45:S46)</f>
        <v>0</v>
      </c>
      <c r="L46" s="38">
        <f t="shared" ref="L46" si="34">SUM(T45:T46)</f>
        <v>0</v>
      </c>
      <c r="M46" s="38">
        <f t="shared" ref="M46" si="35">SUM(I46:L46)</f>
        <v>3698000</v>
      </c>
      <c r="O46" s="77">
        <v>49841</v>
      </c>
      <c r="P46" s="38">
        <v>2795000</v>
      </c>
      <c r="Q46" s="84">
        <v>5.2499999999999998E-2</v>
      </c>
      <c r="R46" s="38">
        <v>451500</v>
      </c>
      <c r="S46" s="38">
        <v>0</v>
      </c>
      <c r="T46" s="38">
        <v>0</v>
      </c>
      <c r="U46" s="38">
        <f t="shared" si="0"/>
        <v>3246500</v>
      </c>
    </row>
    <row r="47" spans="2:21" x14ac:dyDescent="0.2">
      <c r="B47" s="77">
        <v>57161</v>
      </c>
      <c r="C47" s="78">
        <v>347240703.40000004</v>
      </c>
      <c r="D47" s="38">
        <v>0</v>
      </c>
      <c r="F47" s="77">
        <v>50040</v>
      </c>
      <c r="G47" s="77"/>
      <c r="H47" s="77">
        <v>50024</v>
      </c>
      <c r="I47" s="38"/>
      <c r="O47" s="77">
        <v>50024</v>
      </c>
      <c r="P47" s="38">
        <v>0</v>
      </c>
      <c r="Q47" s="84"/>
      <c r="R47" s="38">
        <v>378131.25</v>
      </c>
      <c r="S47" s="38">
        <v>0</v>
      </c>
      <c r="T47" s="38">
        <v>0</v>
      </c>
      <c r="U47" s="38">
        <f t="shared" si="0"/>
        <v>378131.25</v>
      </c>
    </row>
    <row r="48" spans="2:21" x14ac:dyDescent="0.2">
      <c r="B48" s="77">
        <v>57526</v>
      </c>
      <c r="C48" s="78">
        <v>347248625</v>
      </c>
      <c r="D48" s="38">
        <v>0</v>
      </c>
      <c r="F48" s="77">
        <v>50221</v>
      </c>
      <c r="G48" s="77"/>
      <c r="H48" s="77">
        <v>50206</v>
      </c>
      <c r="I48" s="38">
        <f t="shared" ref="I48" si="36">SUM(P47:P48)</f>
        <v>3055000</v>
      </c>
      <c r="J48" s="38">
        <f t="shared" ref="J48" si="37">SUM(R47:R48)</f>
        <v>756262.5</v>
      </c>
      <c r="K48" s="38">
        <f t="shared" ref="K48" si="38">SUM(S47:S48)</f>
        <v>0</v>
      </c>
      <c r="L48" s="38">
        <f t="shared" ref="L48" si="39">SUM(T47:T48)</f>
        <v>0</v>
      </c>
      <c r="M48" s="38">
        <f t="shared" ref="M48" si="40">SUM(I48:L48)</f>
        <v>3811262.5</v>
      </c>
      <c r="O48" s="77">
        <v>50206</v>
      </c>
      <c r="P48" s="38">
        <v>3055000</v>
      </c>
      <c r="Q48" s="84">
        <v>5.2499999999999998E-2</v>
      </c>
      <c r="R48" s="38">
        <v>378131.25</v>
      </c>
      <c r="S48" s="38">
        <v>0</v>
      </c>
      <c r="T48" s="38">
        <v>0</v>
      </c>
      <c r="U48" s="38">
        <f t="shared" si="0"/>
        <v>3433131.25</v>
      </c>
    </row>
    <row r="49" spans="2:21" x14ac:dyDescent="0.2">
      <c r="B49" s="77">
        <v>57891</v>
      </c>
      <c r="C49" s="78">
        <v>0</v>
      </c>
      <c r="D49" s="38">
        <v>0</v>
      </c>
      <c r="F49" s="77">
        <v>50405</v>
      </c>
      <c r="G49" s="77"/>
      <c r="H49" s="77">
        <v>50389</v>
      </c>
      <c r="I49" s="38"/>
      <c r="O49" s="77">
        <v>50389</v>
      </c>
      <c r="P49" s="38">
        <v>0</v>
      </c>
      <c r="Q49" s="84"/>
      <c r="R49" s="38">
        <v>297937.5</v>
      </c>
      <c r="S49" s="38">
        <v>0</v>
      </c>
      <c r="T49" s="38">
        <v>0</v>
      </c>
      <c r="U49" s="38">
        <f t="shared" si="0"/>
        <v>297937.5</v>
      </c>
    </row>
    <row r="50" spans="2:21" x14ac:dyDescent="0.2">
      <c r="B50" s="77">
        <v>58256</v>
      </c>
      <c r="C50" s="78">
        <v>0</v>
      </c>
      <c r="D50" s="38">
        <v>0</v>
      </c>
      <c r="F50" s="77">
        <v>50586</v>
      </c>
      <c r="G50" s="77"/>
      <c r="H50" s="77">
        <v>50571</v>
      </c>
      <c r="I50" s="38">
        <f t="shared" ref="I50" si="41">SUM(P49:P50)</f>
        <v>3330000</v>
      </c>
      <c r="J50" s="38">
        <f t="shared" ref="J50" si="42">SUM(R49:R50)</f>
        <v>595875</v>
      </c>
      <c r="K50" s="38">
        <f t="shared" ref="K50" si="43">SUM(S49:S50)</f>
        <v>0</v>
      </c>
      <c r="L50" s="38">
        <f t="shared" ref="L50" si="44">SUM(T49:T50)</f>
        <v>0</v>
      </c>
      <c r="M50" s="38">
        <f t="shared" ref="M50" si="45">SUM(I50:L50)</f>
        <v>3925875</v>
      </c>
      <c r="O50" s="77">
        <v>50571</v>
      </c>
      <c r="P50" s="38">
        <v>3330000</v>
      </c>
      <c r="Q50" s="84">
        <v>5.2499999999999998E-2</v>
      </c>
      <c r="R50" s="38">
        <v>297937.5</v>
      </c>
      <c r="S50" s="38">
        <v>0</v>
      </c>
      <c r="T50" s="38">
        <v>0</v>
      </c>
      <c r="U50" s="38">
        <f t="shared" si="0"/>
        <v>3627937.5</v>
      </c>
    </row>
    <row r="51" spans="2:21" x14ac:dyDescent="0.2">
      <c r="B51" s="77">
        <v>58622</v>
      </c>
      <c r="C51" s="78">
        <v>0</v>
      </c>
      <c r="D51" s="38">
        <v>0</v>
      </c>
      <c r="F51" s="77">
        <v>50770</v>
      </c>
      <c r="G51" s="77"/>
      <c r="H51" s="77">
        <v>50754</v>
      </c>
      <c r="I51" s="38"/>
      <c r="O51" s="77">
        <v>50754</v>
      </c>
      <c r="P51" s="38">
        <v>0</v>
      </c>
      <c r="Q51" s="84"/>
      <c r="R51" s="38">
        <v>210525</v>
      </c>
      <c r="S51" s="38">
        <v>0</v>
      </c>
      <c r="T51" s="38">
        <v>0</v>
      </c>
      <c r="U51" s="38">
        <f t="shared" si="0"/>
        <v>210525</v>
      </c>
    </row>
    <row r="52" spans="2:21" x14ac:dyDescent="0.2">
      <c r="B52" s="77"/>
      <c r="C52" s="78"/>
      <c r="D52" s="38"/>
      <c r="F52" s="77">
        <v>50951</v>
      </c>
      <c r="G52" s="77"/>
      <c r="H52" s="77">
        <v>50936</v>
      </c>
      <c r="I52" s="38">
        <f t="shared" ref="I52" si="46">SUM(P51:P52)</f>
        <v>3620000</v>
      </c>
      <c r="J52" s="38">
        <f t="shared" ref="J52" si="47">SUM(R51:R52)</f>
        <v>421050</v>
      </c>
      <c r="K52" s="38">
        <f t="shared" ref="K52" si="48">SUM(S51:S52)</f>
        <v>0</v>
      </c>
      <c r="L52" s="38">
        <f t="shared" ref="L52" si="49">SUM(T51:T52)</f>
        <v>0</v>
      </c>
      <c r="M52" s="38">
        <f t="shared" ref="M52" si="50">SUM(I52:L52)</f>
        <v>4041050</v>
      </c>
      <c r="O52" s="77">
        <v>50936</v>
      </c>
      <c r="P52" s="38">
        <v>3620000</v>
      </c>
      <c r="Q52" s="84">
        <v>5.2499999999999998E-2</v>
      </c>
      <c r="R52" s="38">
        <v>210525</v>
      </c>
      <c r="S52" s="38">
        <v>0</v>
      </c>
      <c r="T52" s="38">
        <v>0</v>
      </c>
      <c r="U52" s="38">
        <f t="shared" si="0"/>
        <v>3830525</v>
      </c>
    </row>
    <row r="53" spans="2:21" x14ac:dyDescent="0.2">
      <c r="B53" s="77"/>
      <c r="C53" s="78"/>
      <c r="D53" s="38"/>
      <c r="F53" s="77">
        <v>51135</v>
      </c>
      <c r="G53" s="77"/>
      <c r="H53" s="77">
        <v>51119</v>
      </c>
      <c r="I53" s="38"/>
      <c r="O53" s="77">
        <v>51119</v>
      </c>
      <c r="P53" s="38">
        <v>0</v>
      </c>
      <c r="Q53" s="84"/>
      <c r="R53" s="38">
        <v>115500</v>
      </c>
      <c r="S53" s="38">
        <v>0</v>
      </c>
      <c r="T53" s="38">
        <v>0</v>
      </c>
      <c r="U53" s="38">
        <f t="shared" si="0"/>
        <v>115500</v>
      </c>
    </row>
    <row r="54" spans="2:21" x14ac:dyDescent="0.2">
      <c r="F54" s="77">
        <v>51317</v>
      </c>
      <c r="G54" s="77"/>
      <c r="H54" s="77">
        <v>51302</v>
      </c>
      <c r="I54" s="38">
        <f t="shared" ref="I54" si="51">SUM(P53:P54)</f>
        <v>3935000</v>
      </c>
      <c r="J54" s="38">
        <f t="shared" ref="J54" si="52">SUM(R53:R54)</f>
        <v>231000</v>
      </c>
      <c r="K54" s="38">
        <f t="shared" ref="K54" si="53">SUM(S53:S54)</f>
        <v>0</v>
      </c>
      <c r="L54" s="38">
        <f t="shared" ref="L54" si="54">SUM(T53:T54)</f>
        <v>0</v>
      </c>
      <c r="M54" s="38">
        <f t="shared" ref="M54" si="55">SUM(I54:L54)</f>
        <v>4166000</v>
      </c>
      <c r="O54" s="77">
        <v>51302</v>
      </c>
      <c r="P54" s="38">
        <v>3935000</v>
      </c>
      <c r="Q54" s="84">
        <v>5.2499999999999998E-2</v>
      </c>
      <c r="R54" s="38">
        <v>115500</v>
      </c>
      <c r="S54" s="38">
        <v>0</v>
      </c>
      <c r="T54" s="38">
        <v>0</v>
      </c>
      <c r="U54" s="38">
        <f t="shared" si="0"/>
        <v>4050500</v>
      </c>
    </row>
    <row r="55" spans="2:21" x14ac:dyDescent="0.2">
      <c r="F55" s="77">
        <v>51501</v>
      </c>
      <c r="G55" s="77"/>
      <c r="H55" s="77">
        <v>51485</v>
      </c>
      <c r="I55" s="38"/>
      <c r="O55" s="77">
        <v>51485</v>
      </c>
      <c r="P55" s="38">
        <v>0</v>
      </c>
      <c r="Q55" s="84"/>
      <c r="R55" s="38">
        <v>12206.25</v>
      </c>
      <c r="S55" s="38">
        <v>0</v>
      </c>
      <c r="T55" s="38">
        <v>0</v>
      </c>
      <c r="U55" s="38">
        <f t="shared" si="0"/>
        <v>12206.25</v>
      </c>
    </row>
    <row r="56" spans="2:21" x14ac:dyDescent="0.2">
      <c r="F56" s="77">
        <v>51682</v>
      </c>
      <c r="G56" s="77"/>
      <c r="H56" s="77">
        <v>51667</v>
      </c>
      <c r="I56" s="38">
        <f t="shared" ref="I56" si="56">SUM(P55:P56)</f>
        <v>465000</v>
      </c>
      <c r="J56" s="38">
        <f t="shared" ref="J56" si="57">SUM(R55:R56)</f>
        <v>24412.5</v>
      </c>
      <c r="K56" s="38">
        <f t="shared" ref="K56" si="58">SUM(S55:S56)</f>
        <v>0</v>
      </c>
      <c r="L56" s="38">
        <f t="shared" ref="L56" si="59">SUM(T55:T56)</f>
        <v>0</v>
      </c>
      <c r="M56" s="38">
        <f t="shared" ref="M56" si="60">SUM(I56:L56)</f>
        <v>489412.5</v>
      </c>
      <c r="O56" s="77">
        <v>51667</v>
      </c>
      <c r="P56" s="38">
        <v>465000</v>
      </c>
      <c r="Q56" s="84">
        <v>5.2499999999999998E-2</v>
      </c>
      <c r="R56" s="38">
        <v>12206.25</v>
      </c>
      <c r="S56" s="38">
        <v>0</v>
      </c>
      <c r="T56" s="38">
        <v>0</v>
      </c>
      <c r="U56" s="38">
        <f t="shared" si="0"/>
        <v>477206.25</v>
      </c>
    </row>
    <row r="58" spans="2:21" x14ac:dyDescent="0.2">
      <c r="B58" s="79" t="s">
        <v>6</v>
      </c>
      <c r="C58" s="80">
        <v>12779385912.57</v>
      </c>
      <c r="F58" s="79" t="s">
        <v>6</v>
      </c>
      <c r="G58" s="79"/>
      <c r="H58" s="79"/>
      <c r="I58" s="80">
        <f>SUM(I11:I57)</f>
        <v>36865000</v>
      </c>
      <c r="J58" s="80">
        <f>SUM(J11:J57)</f>
        <v>29092349.305555556</v>
      </c>
      <c r="K58" s="80">
        <f>SUM(K11:K57)</f>
        <v>0</v>
      </c>
      <c r="L58" s="80">
        <f>SUM(L11:L57)</f>
        <v>-4030499.3055555555</v>
      </c>
      <c r="M58" s="80">
        <f>SUM(M11:M57)</f>
        <v>61926850</v>
      </c>
      <c r="O58" s="79" t="s">
        <v>6</v>
      </c>
      <c r="P58" s="80">
        <f>SUM(P11:P57)</f>
        <v>36865000</v>
      </c>
      <c r="Q58" s="80"/>
      <c r="R58" s="80">
        <f>SUM(R11:R57)</f>
        <v>29092349.305555556</v>
      </c>
      <c r="S58" s="80">
        <f>SUM(S11:S57)</f>
        <v>0</v>
      </c>
      <c r="T58" s="80">
        <f>SUM(T11:T57)</f>
        <v>-4030499.3055555555</v>
      </c>
      <c r="U58" s="80">
        <f>SUM(U11:U57)</f>
        <v>61926850</v>
      </c>
    </row>
    <row r="59" spans="2:21" x14ac:dyDescent="0.2">
      <c r="O59" s="81"/>
      <c r="P59" s="82"/>
      <c r="Q59" s="82"/>
      <c r="R59" s="82"/>
      <c r="S59" s="82"/>
      <c r="T59" s="70"/>
    </row>
    <row r="60" spans="2:21" x14ac:dyDescent="0.2">
      <c r="O60" s="83"/>
      <c r="P60" s="70"/>
      <c r="Q60" s="70"/>
      <c r="R60" s="70"/>
      <c r="S60" s="70"/>
      <c r="T60" s="70"/>
    </row>
    <row r="61" spans="2:21" x14ac:dyDescent="0.2">
      <c r="O61" s="64"/>
      <c r="P61" s="64"/>
      <c r="Q61" s="64"/>
      <c r="R61" s="64"/>
      <c r="S61" s="64"/>
      <c r="T61" s="64"/>
      <c r="U61" s="64"/>
    </row>
    <row r="62" spans="2:21" x14ac:dyDescent="0.2">
      <c r="O62" s="64"/>
      <c r="P62" s="64"/>
      <c r="Q62" s="64"/>
      <c r="R62" s="64"/>
      <c r="S62" s="64"/>
      <c r="T62" s="64"/>
      <c r="U62" s="64"/>
    </row>
    <row r="63" spans="2:21" x14ac:dyDescent="0.2">
      <c r="O63" s="64"/>
      <c r="P63" s="64"/>
      <c r="Q63" s="64"/>
      <c r="R63" s="64"/>
      <c r="S63" s="64"/>
      <c r="T63" s="64"/>
      <c r="U63" s="64"/>
    </row>
    <row r="64" spans="2:21" x14ac:dyDescent="0.2">
      <c r="O64" s="64"/>
      <c r="P64" s="64"/>
      <c r="Q64" s="64"/>
      <c r="R64" s="64"/>
      <c r="S64" s="64"/>
      <c r="T64" s="64"/>
      <c r="U64" s="64"/>
    </row>
    <row r="65" spans="15:21" x14ac:dyDescent="0.2">
      <c r="O65" s="64"/>
      <c r="P65" s="64"/>
      <c r="Q65" s="64"/>
      <c r="R65" s="64"/>
      <c r="S65" s="64"/>
      <c r="T65" s="64"/>
      <c r="U65" s="64"/>
    </row>
    <row r="66" spans="15:21" x14ac:dyDescent="0.2">
      <c r="O66" s="64"/>
      <c r="P66" s="64"/>
      <c r="Q66" s="64"/>
      <c r="R66" s="64"/>
      <c r="S66" s="64"/>
      <c r="T66" s="64"/>
      <c r="U66" s="64"/>
    </row>
  </sheetData>
  <phoneticPr fontId="0" type="noConversion"/>
  <pageMargins left="0.75" right="0.75" top="0.5" bottom="0.5" header="0.5" footer="0.5"/>
  <pageSetup scale="77" fitToWidth="2" orientation="portrait" r:id="rId1"/>
  <headerFooter alignWithMargins="0"/>
  <colBreaks count="1" manualBreakCount="1">
    <brk id="1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COI</vt:lpstr>
      <vt:lpstr>C-05 2019A</vt:lpstr>
      <vt:lpstr>2019A</vt:lpstr>
      <vt:lpstr>Total Debt</vt:lpstr>
      <vt:lpstr>Series Detail</vt:lpstr>
      <vt:lpstr>'2019A'!Print_Area</vt:lpstr>
      <vt:lpstr>COI!Print_Area</vt:lpstr>
      <vt:lpstr>'Series Detail'!Print_Area</vt:lpstr>
      <vt:lpstr>'Total Debt'!Print_Area</vt:lpstr>
      <vt:lpstr>'2019A'!Print_Titles</vt:lpstr>
      <vt:lpstr>'Series Detail'!Print_Titles</vt:lpstr>
      <vt:lpstr>'Total Debt'!Print_Titles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Larita Clark</cp:lastModifiedBy>
  <cp:lastPrinted>2019-07-01T20:09:48Z</cp:lastPrinted>
  <dcterms:created xsi:type="dcterms:W3CDTF">1999-09-09T17:30:14Z</dcterms:created>
  <dcterms:modified xsi:type="dcterms:W3CDTF">2019-07-03T15:28:25Z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