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Treasury\Jason\Debt\Series 2020B Bonds\"/>
    </mc:Choice>
  </mc:AlternateContent>
  <xr:revisionPtr revIDLastSave="0" documentId="13_ncr:1_{B4DE9B2B-D1BB-4E70-B562-B047B3CBB4C9}" xr6:coauthVersionLast="45" xr6:coauthVersionMax="45" xr10:uidLastSave="{00000000-0000-0000-0000-000000000000}"/>
  <bookViews>
    <workbookView xWindow="-98" yWindow="-98" windowWidth="20715" windowHeight="13276" xr2:uid="{00000000-000D-0000-FFFF-FFFF00000000}"/>
  </bookViews>
  <sheets>
    <sheet name="COI" sheetId="16" r:id="rId1"/>
    <sheet name="C-05 2019A" sheetId="8" state="hidden" r:id="rId2"/>
    <sheet name="2020BCD" sheetId="9" r:id="rId3"/>
    <sheet name="C-31 1of3" sheetId="12" state="hidden" r:id="rId4"/>
    <sheet name="C-31 2of3" sheetId="13" state="hidden" r:id="rId5"/>
    <sheet name="C-31 3of3" sheetId="14" state="hidden" r:id="rId6"/>
    <sheet name="Total Debt" sheetId="3" r:id="rId7"/>
    <sheet name="Prior" sheetId="4" r:id="rId8"/>
    <sheet name="Series Detail" sheetId="1" r:id="rId9"/>
    <sheet name="Refunded Prior" sheetId="11" r:id="rId10"/>
    <sheet name="FY2021" sheetId="15" r:id="rId11"/>
  </sheets>
  <definedNames>
    <definedName name="_xlnm.Print_Area" localSheetId="2">'2020BCD'!$A$1:$M$74</definedName>
    <definedName name="_xlnm.Print_Area" localSheetId="4">'C-31 2of3'!$A$1:$L$52</definedName>
    <definedName name="_xlnm.Print_Area" localSheetId="5">'C-31 3of3'!$A$1:$L$55</definedName>
    <definedName name="_xlnm.Print_Area" localSheetId="0">COI!$A$1:$L$48</definedName>
    <definedName name="_xlnm.Print_Area" localSheetId="7">Prior!$A$1:$M$94</definedName>
    <definedName name="_xlnm.Print_Area" localSheetId="8">'Series Detail'!$A$1:$GB$98</definedName>
    <definedName name="_xlnm.Print_Area" localSheetId="6">'Total Debt'!$A$1:$M$94</definedName>
    <definedName name="_xlnm.Print_Titles" localSheetId="2">'2020BCD'!$1:$9</definedName>
    <definedName name="_xlnm.Print_Titles" localSheetId="7">Prior!$1:$9</definedName>
    <definedName name="_xlnm.Print_Titles" localSheetId="6">'Total Debt'!$1:$9</definedName>
    <definedName name="ProjectName" localSheetId="6">{"Client Name or Project Name"}</definedName>
    <definedName name="ProjectName">{"Client Name or Project Name"}</definedName>
    <definedName name="SeriesTotalEPB_DS">'Series Detail'!$H:$M</definedName>
    <definedName name="TotalEPB_DS">'Total Debt'!$A:$M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5" i="16" l="1"/>
  <c r="B24" i="16"/>
  <c r="G219" i="15" l="1"/>
  <c r="F219" i="15"/>
  <c r="E219" i="15"/>
  <c r="D219" i="15"/>
  <c r="G218" i="15"/>
  <c r="F218" i="15"/>
  <c r="E218" i="15"/>
  <c r="D218" i="15"/>
  <c r="F12" i="15"/>
  <c r="F11" i="15"/>
  <c r="F21" i="15"/>
  <c r="F20" i="15"/>
  <c r="F30" i="15"/>
  <c r="F29" i="15"/>
  <c r="G30" i="15" l="1"/>
  <c r="G29" i="15"/>
  <c r="G21" i="15"/>
  <c r="G20" i="15"/>
  <c r="G12" i="15"/>
  <c r="G11" i="15"/>
  <c r="K46" i="16" l="1"/>
  <c r="K45" i="16"/>
  <c r="K27" i="16"/>
  <c r="K43" i="16" s="1"/>
  <c r="L45" i="16" s="1"/>
  <c r="B45" i="16"/>
  <c r="K15" i="16"/>
  <c r="I15" i="16"/>
  <c r="L15" i="16" s="1"/>
  <c r="B15" i="16"/>
  <c r="B27" i="16" s="1"/>
  <c r="B43" i="16" s="1"/>
  <c r="L46" i="16" l="1"/>
  <c r="I27" i="16"/>
  <c r="K100" i="4"/>
  <c r="I100" i="4"/>
  <c r="G100" i="4"/>
  <c r="E100" i="4"/>
  <c r="C100" i="4"/>
  <c r="K98" i="4"/>
  <c r="I98" i="4"/>
  <c r="E98" i="4"/>
  <c r="C98" i="4"/>
  <c r="K69" i="9"/>
  <c r="I69" i="9"/>
  <c r="G69" i="9"/>
  <c r="E69" i="9"/>
  <c r="K68" i="9"/>
  <c r="I68" i="9"/>
  <c r="G68" i="9"/>
  <c r="E68" i="9"/>
  <c r="K67" i="9"/>
  <c r="I67" i="9"/>
  <c r="G67" i="9"/>
  <c r="E67" i="9"/>
  <c r="K66" i="9"/>
  <c r="I66" i="9"/>
  <c r="G66" i="9"/>
  <c r="E66" i="9"/>
  <c r="K65" i="9"/>
  <c r="I65" i="9"/>
  <c r="G65" i="9"/>
  <c r="E65" i="9"/>
  <c r="K64" i="9"/>
  <c r="I64" i="9"/>
  <c r="G64" i="9"/>
  <c r="E64" i="9"/>
  <c r="K63" i="9"/>
  <c r="I63" i="9"/>
  <c r="G63" i="9"/>
  <c r="E63" i="9"/>
  <c r="K62" i="9"/>
  <c r="I62" i="9"/>
  <c r="G62" i="9"/>
  <c r="E62" i="9"/>
  <c r="K61" i="9"/>
  <c r="I61" i="9"/>
  <c r="G61" i="9"/>
  <c r="E61" i="9"/>
  <c r="K60" i="9"/>
  <c r="I60" i="9"/>
  <c r="G60" i="9"/>
  <c r="E60" i="9"/>
  <c r="K59" i="9"/>
  <c r="I59" i="9"/>
  <c r="G59" i="9"/>
  <c r="E59" i="9"/>
  <c r="K58" i="9"/>
  <c r="I58" i="9"/>
  <c r="G58" i="9"/>
  <c r="E58" i="9"/>
  <c r="K57" i="9"/>
  <c r="I57" i="9"/>
  <c r="G57" i="9"/>
  <c r="E57" i="9"/>
  <c r="K56" i="9"/>
  <c r="I56" i="9"/>
  <c r="G56" i="9"/>
  <c r="E56" i="9"/>
  <c r="K55" i="9"/>
  <c r="I55" i="9"/>
  <c r="G55" i="9"/>
  <c r="E55" i="9"/>
  <c r="K54" i="9"/>
  <c r="I54" i="9"/>
  <c r="G54" i="9"/>
  <c r="E54" i="9"/>
  <c r="K53" i="9"/>
  <c r="I53" i="9"/>
  <c r="G53" i="9"/>
  <c r="E53" i="9"/>
  <c r="K52" i="9"/>
  <c r="I52" i="9"/>
  <c r="G52" i="9"/>
  <c r="E52" i="9"/>
  <c r="K51" i="9"/>
  <c r="I51" i="9"/>
  <c r="G51" i="9"/>
  <c r="E51" i="9"/>
  <c r="K50" i="9"/>
  <c r="I50" i="9"/>
  <c r="G50" i="9"/>
  <c r="E50" i="9"/>
  <c r="K49" i="9"/>
  <c r="I49" i="9"/>
  <c r="G49" i="9"/>
  <c r="E49" i="9"/>
  <c r="K48" i="9"/>
  <c r="I48" i="9"/>
  <c r="G48" i="9"/>
  <c r="E48" i="9"/>
  <c r="K47" i="9"/>
  <c r="I47" i="9"/>
  <c r="G47" i="9"/>
  <c r="E47" i="9"/>
  <c r="K46" i="9"/>
  <c r="I46" i="9"/>
  <c r="G46" i="9"/>
  <c r="E46" i="9"/>
  <c r="K45" i="9"/>
  <c r="I45" i="9"/>
  <c r="G45" i="9"/>
  <c r="E45" i="9"/>
  <c r="K44" i="9"/>
  <c r="I44" i="9"/>
  <c r="G44" i="9"/>
  <c r="E44" i="9"/>
  <c r="K43" i="9"/>
  <c r="I43" i="9"/>
  <c r="G43" i="9"/>
  <c r="E43" i="9"/>
  <c r="K42" i="9"/>
  <c r="I42" i="9"/>
  <c r="G42" i="9"/>
  <c r="E42" i="9"/>
  <c r="K41" i="9"/>
  <c r="I41" i="9"/>
  <c r="G41" i="9"/>
  <c r="E41" i="9"/>
  <c r="K40" i="9"/>
  <c r="I40" i="9"/>
  <c r="G40" i="9"/>
  <c r="E40" i="9"/>
  <c r="K39" i="9"/>
  <c r="I39" i="9"/>
  <c r="G39" i="9"/>
  <c r="E39" i="9"/>
  <c r="K38" i="9"/>
  <c r="I38" i="9"/>
  <c r="G38" i="9"/>
  <c r="E38" i="9"/>
  <c r="K37" i="9"/>
  <c r="I37" i="9"/>
  <c r="G37" i="9"/>
  <c r="E37" i="9"/>
  <c r="K36" i="9"/>
  <c r="I36" i="9"/>
  <c r="G36" i="9"/>
  <c r="E36" i="9"/>
  <c r="K35" i="9"/>
  <c r="I35" i="9"/>
  <c r="G35" i="9"/>
  <c r="E35" i="9"/>
  <c r="K34" i="9"/>
  <c r="I34" i="9"/>
  <c r="G34" i="9"/>
  <c r="E34" i="9"/>
  <c r="K33" i="9"/>
  <c r="I33" i="9"/>
  <c r="G33" i="9"/>
  <c r="E33" i="9"/>
  <c r="K32" i="9"/>
  <c r="I32" i="9"/>
  <c r="G32" i="9"/>
  <c r="E32" i="9"/>
  <c r="K31" i="9"/>
  <c r="I31" i="9"/>
  <c r="G31" i="9"/>
  <c r="E31" i="9"/>
  <c r="K30" i="9"/>
  <c r="I30" i="9"/>
  <c r="G30" i="9"/>
  <c r="E30" i="9"/>
  <c r="K29" i="9"/>
  <c r="I29" i="9"/>
  <c r="G29" i="9"/>
  <c r="E29" i="9"/>
  <c r="K28" i="9"/>
  <c r="I28" i="9"/>
  <c r="G28" i="9"/>
  <c r="E28" i="9"/>
  <c r="K27" i="9"/>
  <c r="I27" i="9"/>
  <c r="G27" i="9"/>
  <c r="E27" i="9"/>
  <c r="K26" i="9"/>
  <c r="I26" i="9"/>
  <c r="G26" i="9"/>
  <c r="E26" i="9"/>
  <c r="K25" i="9"/>
  <c r="I25" i="9"/>
  <c r="G25" i="9"/>
  <c r="E25" i="9"/>
  <c r="K24" i="9"/>
  <c r="I24" i="9"/>
  <c r="G24" i="9"/>
  <c r="E24" i="9"/>
  <c r="K23" i="9"/>
  <c r="I23" i="9"/>
  <c r="G23" i="9"/>
  <c r="E23" i="9"/>
  <c r="K22" i="9"/>
  <c r="I22" i="9"/>
  <c r="G22" i="9"/>
  <c r="E22" i="9"/>
  <c r="K21" i="9"/>
  <c r="I21" i="9"/>
  <c r="G21" i="9"/>
  <c r="E21" i="9"/>
  <c r="K20" i="9"/>
  <c r="I20" i="9"/>
  <c r="G20" i="9"/>
  <c r="E20" i="9"/>
  <c r="K19" i="9"/>
  <c r="I19" i="9"/>
  <c r="G19" i="9"/>
  <c r="E19" i="9"/>
  <c r="K18" i="9"/>
  <c r="I18" i="9"/>
  <c r="G18" i="9"/>
  <c r="E18" i="9"/>
  <c r="K17" i="9"/>
  <c r="I17" i="9"/>
  <c r="G17" i="9"/>
  <c r="E17" i="9"/>
  <c r="K16" i="9"/>
  <c r="I16" i="9"/>
  <c r="G16" i="9"/>
  <c r="E16" i="9"/>
  <c r="K15" i="9"/>
  <c r="I15" i="9"/>
  <c r="G15" i="9"/>
  <c r="E15" i="9"/>
  <c r="K14" i="9"/>
  <c r="I14" i="9"/>
  <c r="G14" i="9"/>
  <c r="E14" i="9"/>
  <c r="K13" i="9"/>
  <c r="I13" i="9"/>
  <c r="G13" i="9"/>
  <c r="E13" i="9"/>
  <c r="K12" i="9"/>
  <c r="I12" i="9"/>
  <c r="G12" i="9"/>
  <c r="E12" i="9"/>
  <c r="K11" i="9"/>
  <c r="I11" i="9"/>
  <c r="G11" i="9"/>
  <c r="E11" i="9"/>
  <c r="K10" i="9"/>
  <c r="G10" i="9"/>
  <c r="E10" i="9"/>
  <c r="U93" i="1"/>
  <c r="T93" i="1"/>
  <c r="R93" i="1"/>
  <c r="C89" i="4" s="1"/>
  <c r="U92" i="1"/>
  <c r="T92" i="1"/>
  <c r="R92" i="1"/>
  <c r="C88" i="4" s="1"/>
  <c r="U91" i="1"/>
  <c r="T91" i="1"/>
  <c r="R91" i="1"/>
  <c r="C87" i="4" s="1"/>
  <c r="U90" i="1"/>
  <c r="T90" i="1"/>
  <c r="R90" i="1"/>
  <c r="C86" i="4" s="1"/>
  <c r="U89" i="1"/>
  <c r="T89" i="1"/>
  <c r="R89" i="1"/>
  <c r="C85" i="4" s="1"/>
  <c r="U88" i="1"/>
  <c r="T88" i="1"/>
  <c r="R88" i="1"/>
  <c r="C84" i="4" s="1"/>
  <c r="U87" i="1"/>
  <c r="T87" i="1"/>
  <c r="R87" i="1"/>
  <c r="C83" i="4" s="1"/>
  <c r="U86" i="1"/>
  <c r="T86" i="1"/>
  <c r="R86" i="1"/>
  <c r="U85" i="1"/>
  <c r="T85" i="1"/>
  <c r="R85" i="1"/>
  <c r="C81" i="4" s="1"/>
  <c r="U84" i="1"/>
  <c r="T84" i="1"/>
  <c r="R84" i="1"/>
  <c r="C80" i="4" s="1"/>
  <c r="U83" i="1"/>
  <c r="T83" i="1"/>
  <c r="R83" i="1"/>
  <c r="C79" i="4" s="1"/>
  <c r="U82" i="1"/>
  <c r="T82" i="1"/>
  <c r="R82" i="1"/>
  <c r="C78" i="4" s="1"/>
  <c r="U81" i="1"/>
  <c r="T81" i="1"/>
  <c r="R81" i="1"/>
  <c r="C77" i="4" s="1"/>
  <c r="U80" i="1"/>
  <c r="T80" i="1"/>
  <c r="R80" i="1"/>
  <c r="C76" i="4" s="1"/>
  <c r="U79" i="1"/>
  <c r="T79" i="1"/>
  <c r="R79" i="1"/>
  <c r="C75" i="4" s="1"/>
  <c r="U78" i="1"/>
  <c r="T78" i="1"/>
  <c r="R78" i="1"/>
  <c r="C74" i="4" s="1"/>
  <c r="U77" i="1"/>
  <c r="T77" i="1"/>
  <c r="R77" i="1"/>
  <c r="C73" i="4" s="1"/>
  <c r="U76" i="1"/>
  <c r="T76" i="1"/>
  <c r="R76" i="1"/>
  <c r="C72" i="4" s="1"/>
  <c r="U75" i="1"/>
  <c r="T75" i="1"/>
  <c r="R75" i="1"/>
  <c r="C71" i="4" s="1"/>
  <c r="U74" i="1"/>
  <c r="T74" i="1"/>
  <c r="R74" i="1"/>
  <c r="C70" i="4" s="1"/>
  <c r="U73" i="1"/>
  <c r="T73" i="1"/>
  <c r="R73" i="1"/>
  <c r="C69" i="4" s="1"/>
  <c r="U72" i="1"/>
  <c r="T72" i="1"/>
  <c r="R72" i="1"/>
  <c r="C68" i="4" s="1"/>
  <c r="U71" i="1"/>
  <c r="T71" i="1"/>
  <c r="R71" i="1"/>
  <c r="C67" i="4" s="1"/>
  <c r="U70" i="1"/>
  <c r="T70" i="1"/>
  <c r="R70" i="1"/>
  <c r="U69" i="1"/>
  <c r="T69" i="1"/>
  <c r="R69" i="1"/>
  <c r="C65" i="4" s="1"/>
  <c r="U68" i="1"/>
  <c r="T68" i="1"/>
  <c r="R68" i="1"/>
  <c r="C64" i="4" s="1"/>
  <c r="U67" i="1"/>
  <c r="T67" i="1"/>
  <c r="R67" i="1"/>
  <c r="C63" i="4" s="1"/>
  <c r="U66" i="1"/>
  <c r="T66" i="1"/>
  <c r="R66" i="1"/>
  <c r="C62" i="4" s="1"/>
  <c r="U65" i="1"/>
  <c r="T65" i="1"/>
  <c r="R65" i="1"/>
  <c r="C61" i="4" s="1"/>
  <c r="U64" i="1"/>
  <c r="T64" i="1"/>
  <c r="R64" i="1"/>
  <c r="C60" i="4" s="1"/>
  <c r="U63" i="1"/>
  <c r="T63" i="1"/>
  <c r="R63" i="1"/>
  <c r="C59" i="4" s="1"/>
  <c r="U62" i="1"/>
  <c r="T62" i="1"/>
  <c r="R62" i="1"/>
  <c r="C58" i="4" s="1"/>
  <c r="U61" i="1"/>
  <c r="T61" i="1"/>
  <c r="R61" i="1"/>
  <c r="C57" i="4" s="1"/>
  <c r="U60" i="1"/>
  <c r="T60" i="1"/>
  <c r="R60" i="1"/>
  <c r="C56" i="4" s="1"/>
  <c r="U59" i="1"/>
  <c r="T59" i="1"/>
  <c r="R59" i="1"/>
  <c r="C55" i="4" s="1"/>
  <c r="U58" i="1"/>
  <c r="T58" i="1"/>
  <c r="R58" i="1"/>
  <c r="C54" i="4" s="1"/>
  <c r="U57" i="1"/>
  <c r="T57" i="1"/>
  <c r="R57" i="1"/>
  <c r="C53" i="4" s="1"/>
  <c r="U56" i="1"/>
  <c r="T56" i="1"/>
  <c r="R56" i="1"/>
  <c r="C52" i="4" s="1"/>
  <c r="U55" i="1"/>
  <c r="I51" i="4" s="1"/>
  <c r="T55" i="1"/>
  <c r="R55" i="1"/>
  <c r="C51" i="4" s="1"/>
  <c r="U54" i="1"/>
  <c r="T54" i="1"/>
  <c r="G50" i="4" s="1"/>
  <c r="R54" i="1"/>
  <c r="U53" i="1"/>
  <c r="T53" i="1"/>
  <c r="R53" i="1"/>
  <c r="C49" i="4" s="1"/>
  <c r="U52" i="1"/>
  <c r="T52" i="1"/>
  <c r="R52" i="1"/>
  <c r="C48" i="4" s="1"/>
  <c r="U51" i="1"/>
  <c r="I47" i="4" s="1"/>
  <c r="T51" i="1"/>
  <c r="R51" i="1"/>
  <c r="C47" i="4" s="1"/>
  <c r="U50" i="1"/>
  <c r="T50" i="1"/>
  <c r="G46" i="4" s="1"/>
  <c r="R50" i="1"/>
  <c r="U49" i="1"/>
  <c r="T49" i="1"/>
  <c r="R49" i="1"/>
  <c r="C45" i="4" s="1"/>
  <c r="U48" i="1"/>
  <c r="T48" i="1"/>
  <c r="R48" i="1"/>
  <c r="C44" i="4" s="1"/>
  <c r="U47" i="1"/>
  <c r="I43" i="4" s="1"/>
  <c r="T47" i="1"/>
  <c r="R47" i="1"/>
  <c r="C43" i="4" s="1"/>
  <c r="U46" i="1"/>
  <c r="T46" i="1"/>
  <c r="G42" i="4" s="1"/>
  <c r="R46" i="1"/>
  <c r="U45" i="1"/>
  <c r="T45" i="1"/>
  <c r="R45" i="1"/>
  <c r="C41" i="4" s="1"/>
  <c r="U44" i="1"/>
  <c r="T44" i="1"/>
  <c r="R44" i="1"/>
  <c r="C40" i="4" s="1"/>
  <c r="U43" i="1"/>
  <c r="I39" i="4" s="1"/>
  <c r="T43" i="1"/>
  <c r="R43" i="1"/>
  <c r="C39" i="4" s="1"/>
  <c r="U42" i="1"/>
  <c r="T42" i="1"/>
  <c r="G38" i="4" s="1"/>
  <c r="R42" i="1"/>
  <c r="U41" i="1"/>
  <c r="T41" i="1"/>
  <c r="R41" i="1"/>
  <c r="C37" i="4" s="1"/>
  <c r="U40" i="1"/>
  <c r="T40" i="1"/>
  <c r="R40" i="1"/>
  <c r="C36" i="4" s="1"/>
  <c r="U39" i="1"/>
  <c r="I35" i="4" s="1"/>
  <c r="T39" i="1"/>
  <c r="R39" i="1"/>
  <c r="C35" i="4" s="1"/>
  <c r="U38" i="1"/>
  <c r="T38" i="1"/>
  <c r="G34" i="4" s="1"/>
  <c r="R38" i="1"/>
  <c r="U37" i="1"/>
  <c r="T37" i="1"/>
  <c r="R37" i="1"/>
  <c r="C33" i="4" s="1"/>
  <c r="U36" i="1"/>
  <c r="T36" i="1"/>
  <c r="R36" i="1"/>
  <c r="C32" i="4" s="1"/>
  <c r="U35" i="1"/>
  <c r="I31" i="4" s="1"/>
  <c r="T35" i="1"/>
  <c r="R35" i="1"/>
  <c r="C31" i="4" s="1"/>
  <c r="U34" i="1"/>
  <c r="T34" i="1"/>
  <c r="G30" i="4" s="1"/>
  <c r="R34" i="1"/>
  <c r="U33" i="1"/>
  <c r="T33" i="1"/>
  <c r="R33" i="1"/>
  <c r="C29" i="4" s="1"/>
  <c r="U32" i="1"/>
  <c r="T32" i="1"/>
  <c r="R32" i="1"/>
  <c r="C28" i="4" s="1"/>
  <c r="U31" i="1"/>
  <c r="I27" i="4" s="1"/>
  <c r="T31" i="1"/>
  <c r="R31" i="1"/>
  <c r="U30" i="1"/>
  <c r="T30" i="1"/>
  <c r="G26" i="4" s="1"/>
  <c r="R30" i="1"/>
  <c r="C26" i="4" s="1"/>
  <c r="U29" i="1"/>
  <c r="T29" i="1"/>
  <c r="R29" i="1"/>
  <c r="C25" i="4" s="1"/>
  <c r="U28" i="1"/>
  <c r="T28" i="1"/>
  <c r="R28" i="1"/>
  <c r="C24" i="4" s="1"/>
  <c r="U27" i="1"/>
  <c r="I23" i="4" s="1"/>
  <c r="T27" i="1"/>
  <c r="R27" i="1"/>
  <c r="U26" i="1"/>
  <c r="T26" i="1"/>
  <c r="G22" i="4" s="1"/>
  <c r="R26" i="1"/>
  <c r="C22" i="4" s="1"/>
  <c r="U25" i="1"/>
  <c r="T25" i="1"/>
  <c r="R25" i="1"/>
  <c r="C21" i="4" s="1"/>
  <c r="U24" i="1"/>
  <c r="T24" i="1"/>
  <c r="R24" i="1"/>
  <c r="C20" i="4" s="1"/>
  <c r="U23" i="1"/>
  <c r="I19" i="4" s="1"/>
  <c r="T23" i="1"/>
  <c r="R23" i="1"/>
  <c r="U22" i="1"/>
  <c r="T22" i="1"/>
  <c r="G18" i="4" s="1"/>
  <c r="R22" i="1"/>
  <c r="C18" i="4" s="1"/>
  <c r="U21" i="1"/>
  <c r="T21" i="1"/>
  <c r="R21" i="1"/>
  <c r="C17" i="4" s="1"/>
  <c r="U20" i="1"/>
  <c r="T20" i="1"/>
  <c r="R20" i="1"/>
  <c r="C16" i="4" s="1"/>
  <c r="U19" i="1"/>
  <c r="I15" i="4" s="1"/>
  <c r="T19" i="1"/>
  <c r="R19" i="1"/>
  <c r="U18" i="1"/>
  <c r="T18" i="1"/>
  <c r="G14" i="4" s="1"/>
  <c r="R18" i="1"/>
  <c r="C14" i="4" s="1"/>
  <c r="U17" i="1"/>
  <c r="T17" i="1"/>
  <c r="R17" i="1"/>
  <c r="C13" i="4" s="1"/>
  <c r="U16" i="1"/>
  <c r="T16" i="1"/>
  <c r="G12" i="4" s="1"/>
  <c r="R16" i="1"/>
  <c r="C12" i="4" s="1"/>
  <c r="T15" i="1"/>
  <c r="R15" i="1"/>
  <c r="C11" i="4" s="1"/>
  <c r="C82" i="4"/>
  <c r="C66" i="4"/>
  <c r="C50" i="4"/>
  <c r="C46" i="4"/>
  <c r="C42" i="4"/>
  <c r="C38" i="4"/>
  <c r="C34" i="4"/>
  <c r="C30" i="4"/>
  <c r="C27" i="4"/>
  <c r="C23" i="4"/>
  <c r="C19" i="4"/>
  <c r="C15" i="4"/>
  <c r="G11" i="4"/>
  <c r="I89" i="4"/>
  <c r="G89" i="4"/>
  <c r="I88" i="4"/>
  <c r="G88" i="4"/>
  <c r="I87" i="4"/>
  <c r="G87" i="4"/>
  <c r="I86" i="4"/>
  <c r="G86" i="4"/>
  <c r="I85" i="4"/>
  <c r="G85" i="4"/>
  <c r="I84" i="4"/>
  <c r="G84" i="4"/>
  <c r="I83" i="4"/>
  <c r="G83" i="4"/>
  <c r="I82" i="4"/>
  <c r="G82" i="4"/>
  <c r="I81" i="4"/>
  <c r="G81" i="4"/>
  <c r="I80" i="4"/>
  <c r="G80" i="4"/>
  <c r="I79" i="4"/>
  <c r="G79" i="4"/>
  <c r="I78" i="4"/>
  <c r="G78" i="4"/>
  <c r="I77" i="4"/>
  <c r="G77" i="4"/>
  <c r="I76" i="4"/>
  <c r="G76" i="4"/>
  <c r="I75" i="4"/>
  <c r="G75" i="4"/>
  <c r="I74" i="4"/>
  <c r="G74" i="4"/>
  <c r="I73" i="4"/>
  <c r="G73" i="4"/>
  <c r="I72" i="4"/>
  <c r="G72" i="4"/>
  <c r="I71" i="4"/>
  <c r="G71" i="4"/>
  <c r="I70" i="4"/>
  <c r="G70" i="4"/>
  <c r="I69" i="4"/>
  <c r="G69" i="4"/>
  <c r="I68" i="4"/>
  <c r="G68" i="4"/>
  <c r="I67" i="4"/>
  <c r="G67" i="4"/>
  <c r="I66" i="4"/>
  <c r="G66" i="4"/>
  <c r="I65" i="4"/>
  <c r="G65" i="4"/>
  <c r="I64" i="4"/>
  <c r="G64" i="4"/>
  <c r="I63" i="4"/>
  <c r="G63" i="4"/>
  <c r="I62" i="4"/>
  <c r="G62" i="4"/>
  <c r="I61" i="4"/>
  <c r="G61" i="4"/>
  <c r="I60" i="4"/>
  <c r="G60" i="4"/>
  <c r="I59" i="4"/>
  <c r="G59" i="4"/>
  <c r="I58" i="4"/>
  <c r="G58" i="4"/>
  <c r="I57" i="4"/>
  <c r="G57" i="4"/>
  <c r="I56" i="4"/>
  <c r="G56" i="4"/>
  <c r="I55" i="4"/>
  <c r="G55" i="4"/>
  <c r="I54" i="4"/>
  <c r="G54" i="4"/>
  <c r="I53" i="4"/>
  <c r="G53" i="4"/>
  <c r="I52" i="4"/>
  <c r="G52" i="4"/>
  <c r="G51" i="4"/>
  <c r="I50" i="4"/>
  <c r="I49" i="4"/>
  <c r="G49" i="4"/>
  <c r="I48" i="4"/>
  <c r="G48" i="4"/>
  <c r="G47" i="4"/>
  <c r="I46" i="4"/>
  <c r="I45" i="4"/>
  <c r="G45" i="4"/>
  <c r="I44" i="4"/>
  <c r="G44" i="4"/>
  <c r="G43" i="4"/>
  <c r="I42" i="4"/>
  <c r="I41" i="4"/>
  <c r="G41" i="4"/>
  <c r="I40" i="4"/>
  <c r="G40" i="4"/>
  <c r="G39" i="4"/>
  <c r="I38" i="4"/>
  <c r="I37" i="4"/>
  <c r="G37" i="4"/>
  <c r="I36" i="4"/>
  <c r="G36" i="4"/>
  <c r="G35" i="4"/>
  <c r="I34" i="4"/>
  <c r="I33" i="4"/>
  <c r="G33" i="4"/>
  <c r="I32" i="4"/>
  <c r="G32" i="4"/>
  <c r="G31" i="4"/>
  <c r="I30" i="4"/>
  <c r="I29" i="4"/>
  <c r="G29" i="4"/>
  <c r="I28" i="4"/>
  <c r="G28" i="4"/>
  <c r="G27" i="4"/>
  <c r="I26" i="4"/>
  <c r="I25" i="4"/>
  <c r="G25" i="4"/>
  <c r="I24" i="4"/>
  <c r="G24" i="4"/>
  <c r="G23" i="4"/>
  <c r="I22" i="4"/>
  <c r="I21" i="4"/>
  <c r="G21" i="4"/>
  <c r="I20" i="4"/>
  <c r="G20" i="4"/>
  <c r="G19" i="4"/>
  <c r="I18" i="4"/>
  <c r="I17" i="4"/>
  <c r="G17" i="4"/>
  <c r="I16" i="4"/>
  <c r="G16" i="4"/>
  <c r="G15" i="4"/>
  <c r="I14" i="4"/>
  <c r="I13" i="4"/>
  <c r="G13" i="4"/>
  <c r="I12" i="4"/>
  <c r="L93" i="1"/>
  <c r="K93" i="1"/>
  <c r="I93" i="1"/>
  <c r="L91" i="1"/>
  <c r="K91" i="1"/>
  <c r="I91" i="1"/>
  <c r="L89" i="1"/>
  <c r="K89" i="1"/>
  <c r="I89" i="1"/>
  <c r="L87" i="1"/>
  <c r="K87" i="1"/>
  <c r="I87" i="1"/>
  <c r="L85" i="1"/>
  <c r="K85" i="1"/>
  <c r="I85" i="1"/>
  <c r="L83" i="1"/>
  <c r="K83" i="1"/>
  <c r="I83" i="1"/>
  <c r="L81" i="1"/>
  <c r="K81" i="1"/>
  <c r="I81" i="1"/>
  <c r="L79" i="1"/>
  <c r="K79" i="1"/>
  <c r="I79" i="1"/>
  <c r="L77" i="1"/>
  <c r="K77" i="1"/>
  <c r="I77" i="1"/>
  <c r="L75" i="1"/>
  <c r="K75" i="1"/>
  <c r="I75" i="1"/>
  <c r="L73" i="1"/>
  <c r="K73" i="1"/>
  <c r="I73" i="1"/>
  <c r="L71" i="1"/>
  <c r="K71" i="1"/>
  <c r="I71" i="1"/>
  <c r="L69" i="1"/>
  <c r="K69" i="1"/>
  <c r="I69" i="1"/>
  <c r="L67" i="1"/>
  <c r="K67" i="1"/>
  <c r="I67" i="1"/>
  <c r="L65" i="1"/>
  <c r="K65" i="1"/>
  <c r="I65" i="1"/>
  <c r="L63" i="1"/>
  <c r="K63" i="1"/>
  <c r="I63" i="1"/>
  <c r="L61" i="1"/>
  <c r="K61" i="1"/>
  <c r="I61" i="1"/>
  <c r="L59" i="1"/>
  <c r="K59" i="1"/>
  <c r="I59" i="1"/>
  <c r="L57" i="1"/>
  <c r="K57" i="1"/>
  <c r="I57" i="1"/>
  <c r="L55" i="1"/>
  <c r="K55" i="1"/>
  <c r="I55" i="1"/>
  <c r="L53" i="1"/>
  <c r="K53" i="1"/>
  <c r="I53" i="1"/>
  <c r="L51" i="1"/>
  <c r="K51" i="1"/>
  <c r="I51" i="1"/>
  <c r="L49" i="1"/>
  <c r="K49" i="1"/>
  <c r="I49" i="1"/>
  <c r="L47" i="1"/>
  <c r="K47" i="1"/>
  <c r="I47" i="1"/>
  <c r="L45" i="1"/>
  <c r="K45" i="1"/>
  <c r="I45" i="1"/>
  <c r="L43" i="1"/>
  <c r="K43" i="1"/>
  <c r="I43" i="1"/>
  <c r="L41" i="1"/>
  <c r="K41" i="1"/>
  <c r="I41" i="1"/>
  <c r="L39" i="1"/>
  <c r="K39" i="1"/>
  <c r="I39" i="1"/>
  <c r="L37" i="1"/>
  <c r="K37" i="1"/>
  <c r="I37" i="1"/>
  <c r="L35" i="1"/>
  <c r="K35" i="1"/>
  <c r="I35" i="1"/>
  <c r="L33" i="1"/>
  <c r="K33" i="1"/>
  <c r="I33" i="1"/>
  <c r="L31" i="1"/>
  <c r="K31" i="1"/>
  <c r="I31" i="1"/>
  <c r="L29" i="1"/>
  <c r="K29" i="1"/>
  <c r="I29" i="1"/>
  <c r="L27" i="1"/>
  <c r="K27" i="1"/>
  <c r="I27" i="1"/>
  <c r="L25" i="1"/>
  <c r="K25" i="1"/>
  <c r="I25" i="1"/>
  <c r="L23" i="1"/>
  <c r="K23" i="1"/>
  <c r="I23" i="1"/>
  <c r="L21" i="1"/>
  <c r="K21" i="1"/>
  <c r="I21" i="1"/>
  <c r="L19" i="1"/>
  <c r="K19" i="1"/>
  <c r="I19" i="1"/>
  <c r="L17" i="1"/>
  <c r="K17" i="1"/>
  <c r="I17" i="1"/>
  <c r="I15" i="1"/>
  <c r="V12" i="1"/>
  <c r="DN12" i="1"/>
  <c r="DT12" i="1"/>
  <c r="EA12" i="1"/>
  <c r="EH12" i="1"/>
  <c r="ET12" i="1"/>
  <c r="EZ12" i="1"/>
  <c r="FG12" i="1"/>
  <c r="FN12" i="1"/>
  <c r="FU12" i="1"/>
  <c r="GB12" i="1"/>
  <c r="V13" i="1"/>
  <c r="DN13" i="1"/>
  <c r="DT13" i="1"/>
  <c r="EA13" i="1"/>
  <c r="EH13" i="1"/>
  <c r="ET13" i="1"/>
  <c r="EZ13" i="1"/>
  <c r="FG13" i="1"/>
  <c r="FN13" i="1"/>
  <c r="FU13" i="1"/>
  <c r="GB13" i="1"/>
  <c r="EY31" i="1"/>
  <c r="EY30" i="1" s="1"/>
  <c r="EY29" i="1" s="1"/>
  <c r="EY28" i="1" s="1"/>
  <c r="EY27" i="1" s="1"/>
  <c r="EY26" i="1" s="1"/>
  <c r="EY25" i="1" s="1"/>
  <c r="EY24" i="1" s="1"/>
  <c r="EY23" i="1" s="1"/>
  <c r="EY22" i="1" s="1"/>
  <c r="EY21" i="1" s="1"/>
  <c r="EY20" i="1" s="1"/>
  <c r="EY19" i="1" s="1"/>
  <c r="EY18" i="1" s="1"/>
  <c r="EY17" i="1" s="1"/>
  <c r="EY16" i="1" s="1"/>
  <c r="EY15" i="1" s="1"/>
  <c r="EY14" i="1" s="1"/>
  <c r="ES31" i="1"/>
  <c r="ES30" i="1" s="1"/>
  <c r="ES29" i="1" s="1"/>
  <c r="ES28" i="1" s="1"/>
  <c r="ES27" i="1" s="1"/>
  <c r="ES26" i="1" s="1"/>
  <c r="ES25" i="1" s="1"/>
  <c r="ES24" i="1" s="1"/>
  <c r="ES23" i="1" s="1"/>
  <c r="ES22" i="1" s="1"/>
  <c r="ES21" i="1" s="1"/>
  <c r="ES20" i="1" s="1"/>
  <c r="ES19" i="1" s="1"/>
  <c r="ES18" i="1" s="1"/>
  <c r="ES17" i="1" s="1"/>
  <c r="ES16" i="1" s="1"/>
  <c r="ES15" i="1" s="1"/>
  <c r="ES14" i="1" s="1"/>
  <c r="I43" i="16" l="1"/>
  <c r="L43" i="16" s="1"/>
  <c r="L27" i="16"/>
  <c r="T14" i="1"/>
  <c r="R14" i="1"/>
  <c r="C10" i="4" s="1"/>
  <c r="AQ93" i="1"/>
  <c r="AQ92" i="1" s="1"/>
  <c r="AQ91" i="1" s="1"/>
  <c r="AQ90" i="1" s="1"/>
  <c r="AQ89" i="1" s="1"/>
  <c r="AQ88" i="1" s="1"/>
  <c r="AQ87" i="1" s="1"/>
  <c r="AQ86" i="1" s="1"/>
  <c r="AQ85" i="1" s="1"/>
  <c r="AQ84" i="1" s="1"/>
  <c r="AQ83" i="1" s="1"/>
  <c r="AQ82" i="1" s="1"/>
  <c r="AQ81" i="1" s="1"/>
  <c r="AQ80" i="1" s="1"/>
  <c r="AQ79" i="1" s="1"/>
  <c r="AQ78" i="1" s="1"/>
  <c r="AQ77" i="1" s="1"/>
  <c r="AQ76" i="1" s="1"/>
  <c r="AQ75" i="1" s="1"/>
  <c r="AQ74" i="1" s="1"/>
  <c r="AQ73" i="1" s="1"/>
  <c r="AQ72" i="1" s="1"/>
  <c r="AQ71" i="1" s="1"/>
  <c r="AQ70" i="1" s="1"/>
  <c r="AQ69" i="1" s="1"/>
  <c r="AQ68" i="1" s="1"/>
  <c r="AQ67" i="1" s="1"/>
  <c r="AQ66" i="1" s="1"/>
  <c r="AQ65" i="1" s="1"/>
  <c r="AQ64" i="1" s="1"/>
  <c r="AQ63" i="1" s="1"/>
  <c r="AQ62" i="1" s="1"/>
  <c r="AQ61" i="1" s="1"/>
  <c r="AQ60" i="1" s="1"/>
  <c r="AQ59" i="1" s="1"/>
  <c r="AQ58" i="1" s="1"/>
  <c r="AQ57" i="1" s="1"/>
  <c r="AQ56" i="1" s="1"/>
  <c r="AQ55" i="1" s="1"/>
  <c r="AQ54" i="1" s="1"/>
  <c r="AQ53" i="1" s="1"/>
  <c r="AQ52" i="1" s="1"/>
  <c r="AQ51" i="1" s="1"/>
  <c r="AQ50" i="1" s="1"/>
  <c r="AQ49" i="1" s="1"/>
  <c r="AQ48" i="1" s="1"/>
  <c r="AQ47" i="1" s="1"/>
  <c r="AQ46" i="1" s="1"/>
  <c r="AQ45" i="1" s="1"/>
  <c r="AQ44" i="1" s="1"/>
  <c r="AQ43" i="1" s="1"/>
  <c r="AQ42" i="1" s="1"/>
  <c r="AQ41" i="1" s="1"/>
  <c r="AQ40" i="1" s="1"/>
  <c r="AQ39" i="1" s="1"/>
  <c r="AQ38" i="1" s="1"/>
  <c r="AQ37" i="1" s="1"/>
  <c r="AQ36" i="1" s="1"/>
  <c r="AQ35" i="1" s="1"/>
  <c r="AQ34" i="1" s="1"/>
  <c r="AQ33" i="1" s="1"/>
  <c r="AQ32" i="1" s="1"/>
  <c r="AQ31" i="1" s="1"/>
  <c r="AQ30" i="1" s="1"/>
  <c r="AQ29" i="1" s="1"/>
  <c r="AQ28" i="1" s="1"/>
  <c r="AI93" i="1"/>
  <c r="AI92" i="1" s="1"/>
  <c r="AI91" i="1" s="1"/>
  <c r="AI90" i="1" s="1"/>
  <c r="AI89" i="1" s="1"/>
  <c r="AI88" i="1" s="1"/>
  <c r="AI87" i="1" s="1"/>
  <c r="AI86" i="1" s="1"/>
  <c r="AI85" i="1" s="1"/>
  <c r="AI84" i="1" s="1"/>
  <c r="AI83" i="1" s="1"/>
  <c r="AI82" i="1" s="1"/>
  <c r="AI81" i="1" s="1"/>
  <c r="AI80" i="1" s="1"/>
  <c r="AI79" i="1" s="1"/>
  <c r="AI78" i="1" s="1"/>
  <c r="AI77" i="1" s="1"/>
  <c r="AI76" i="1" s="1"/>
  <c r="AI75" i="1" s="1"/>
  <c r="AI74" i="1" s="1"/>
  <c r="AI73" i="1" s="1"/>
  <c r="AI72" i="1" s="1"/>
  <c r="AI71" i="1" s="1"/>
  <c r="AI70" i="1" s="1"/>
  <c r="AI69" i="1" s="1"/>
  <c r="AI68" i="1" s="1"/>
  <c r="AI67" i="1" s="1"/>
  <c r="AI66" i="1" s="1"/>
  <c r="AI65" i="1" s="1"/>
  <c r="AI64" i="1" s="1"/>
  <c r="AI63" i="1" s="1"/>
  <c r="AI62" i="1" s="1"/>
  <c r="AI61" i="1" s="1"/>
  <c r="AI60" i="1" s="1"/>
  <c r="AI59" i="1" s="1"/>
  <c r="AI58" i="1" s="1"/>
  <c r="AI57" i="1" s="1"/>
  <c r="AI56" i="1" s="1"/>
  <c r="AI55" i="1" s="1"/>
  <c r="AI54" i="1" s="1"/>
  <c r="AI53" i="1" s="1"/>
  <c r="AI52" i="1" s="1"/>
  <c r="AI51" i="1" s="1"/>
  <c r="AI50" i="1" s="1"/>
  <c r="AI49" i="1" s="1"/>
  <c r="AI48" i="1" s="1"/>
  <c r="AI47" i="1" s="1"/>
  <c r="AI46" i="1" s="1"/>
  <c r="AI45" i="1" s="1"/>
  <c r="AI44" i="1" s="1"/>
  <c r="AI43" i="1" s="1"/>
  <c r="AI42" i="1" s="1"/>
  <c r="AI41" i="1" s="1"/>
  <c r="AI40" i="1" s="1"/>
  <c r="AI39" i="1" s="1"/>
  <c r="AI38" i="1" s="1"/>
  <c r="AI37" i="1" s="1"/>
  <c r="AI36" i="1" s="1"/>
  <c r="AI35" i="1" s="1"/>
  <c r="AI34" i="1" s="1"/>
  <c r="AI33" i="1" s="1"/>
  <c r="AI32" i="1" s="1"/>
  <c r="AI31" i="1" s="1"/>
  <c r="AI30" i="1" s="1"/>
  <c r="AI29" i="1" s="1"/>
  <c r="AI28" i="1" s="1"/>
  <c r="AI27" i="1" s="1"/>
  <c r="AI26" i="1" s="1"/>
  <c r="AI25" i="1" s="1"/>
  <c r="AI24" i="1" s="1"/>
  <c r="AI23" i="1" s="1"/>
  <c r="AI22" i="1" s="1"/>
  <c r="AI21" i="1" s="1"/>
  <c r="AI20" i="1" s="1"/>
  <c r="AI19" i="1" s="1"/>
  <c r="AI18" i="1" s="1"/>
  <c r="AI17" i="1" s="1"/>
  <c r="AI16" i="1" s="1"/>
  <c r="AI15" i="1" s="1"/>
  <c r="AI14" i="1" s="1"/>
  <c r="AA93" i="1"/>
  <c r="AR95" i="1"/>
  <c r="AO95" i="1"/>
  <c r="AJ95" i="1"/>
  <c r="AG95" i="1"/>
  <c r="AB95" i="1"/>
  <c r="Y95" i="1"/>
  <c r="BM92" i="11"/>
  <c r="BM91" i="11" s="1"/>
  <c r="BM90" i="11" s="1"/>
  <c r="BM89" i="11" s="1"/>
  <c r="BM88" i="11" s="1"/>
  <c r="BM87" i="11" s="1"/>
  <c r="BM86" i="11" s="1"/>
  <c r="BM85" i="11" s="1"/>
  <c r="BM84" i="11" s="1"/>
  <c r="BM83" i="11" s="1"/>
  <c r="BM82" i="11" s="1"/>
  <c r="BM81" i="11" s="1"/>
  <c r="BM80" i="11" s="1"/>
  <c r="BM79" i="11" s="1"/>
  <c r="BM78" i="11" s="1"/>
  <c r="BM77" i="11" s="1"/>
  <c r="BM76" i="11" s="1"/>
  <c r="BM75" i="11" s="1"/>
  <c r="BM74" i="11" s="1"/>
  <c r="BM73" i="11" s="1"/>
  <c r="BM72" i="11" s="1"/>
  <c r="BM71" i="11" s="1"/>
  <c r="BM70" i="11" s="1"/>
  <c r="BM69" i="11" s="1"/>
  <c r="BM68" i="11" s="1"/>
  <c r="BM67" i="11" s="1"/>
  <c r="BM66" i="11" s="1"/>
  <c r="BM65" i="11" s="1"/>
  <c r="BM64" i="11" s="1"/>
  <c r="BM63" i="11" s="1"/>
  <c r="BM62" i="11" s="1"/>
  <c r="BM61" i="11" s="1"/>
  <c r="BM60" i="11" s="1"/>
  <c r="BM59" i="11" s="1"/>
  <c r="BM58" i="11" s="1"/>
  <c r="BM57" i="11" s="1"/>
  <c r="BM56" i="11" s="1"/>
  <c r="BM55" i="11" s="1"/>
  <c r="BM54" i="11" s="1"/>
  <c r="BM53" i="11" s="1"/>
  <c r="BM52" i="11" s="1"/>
  <c r="BM51" i="11" s="1"/>
  <c r="BM50" i="11" s="1"/>
  <c r="BM49" i="11" s="1"/>
  <c r="BM48" i="11" s="1"/>
  <c r="BM47" i="11" s="1"/>
  <c r="BM46" i="11" s="1"/>
  <c r="BM45" i="11" s="1"/>
  <c r="BM44" i="11" s="1"/>
  <c r="BM43" i="11" s="1"/>
  <c r="BM42" i="11" s="1"/>
  <c r="BM41" i="11" s="1"/>
  <c r="BM40" i="11" s="1"/>
  <c r="BM39" i="11" s="1"/>
  <c r="BM38" i="11" s="1"/>
  <c r="BM37" i="11" s="1"/>
  <c r="BM36" i="11" s="1"/>
  <c r="BM35" i="11" s="1"/>
  <c r="BM34" i="11" s="1"/>
  <c r="BM33" i="11" s="1"/>
  <c r="BM32" i="11" s="1"/>
  <c r="BM31" i="11" s="1"/>
  <c r="BM30" i="11" s="1"/>
  <c r="BM29" i="11" s="1"/>
  <c r="BM28" i="11" s="1"/>
  <c r="BM27" i="11" s="1"/>
  <c r="BM26" i="11" s="1"/>
  <c r="BM25" i="11" s="1"/>
  <c r="BM24" i="11" s="1"/>
  <c r="BM23" i="11" s="1"/>
  <c r="BM22" i="11" s="1"/>
  <c r="BM21" i="11" s="1"/>
  <c r="BM20" i="11" s="1"/>
  <c r="BM19" i="11" s="1"/>
  <c r="BM18" i="11" s="1"/>
  <c r="BM17" i="11" s="1"/>
  <c r="BM16" i="11" s="1"/>
  <c r="BM15" i="11" s="1"/>
  <c r="BM14" i="11" s="1"/>
  <c r="BM93" i="11"/>
  <c r="DO93" i="11"/>
  <c r="DO92" i="11"/>
  <c r="DO91" i="11"/>
  <c r="DO90" i="11"/>
  <c r="DO89" i="11"/>
  <c r="DO88" i="11"/>
  <c r="DO87" i="11"/>
  <c r="DO86" i="11"/>
  <c r="DO85" i="11"/>
  <c r="DO84" i="11"/>
  <c r="DO83" i="11"/>
  <c r="DO82" i="11"/>
  <c r="DO81" i="11"/>
  <c r="DO80" i="11"/>
  <c r="DO79" i="11"/>
  <c r="DO78" i="11"/>
  <c r="DO77" i="11"/>
  <c r="DO76" i="11"/>
  <c r="DO75" i="11"/>
  <c r="DO74" i="11"/>
  <c r="DO73" i="11"/>
  <c r="DO72" i="11"/>
  <c r="DO71" i="11"/>
  <c r="DO70" i="11"/>
  <c r="DO69" i="11"/>
  <c r="DO68" i="11"/>
  <c r="DO67" i="11"/>
  <c r="DO66" i="11"/>
  <c r="DO65" i="11"/>
  <c r="DO64" i="11"/>
  <c r="DO63" i="11"/>
  <c r="DO62" i="11"/>
  <c r="DO61" i="11"/>
  <c r="DO60" i="11"/>
  <c r="DO59" i="11"/>
  <c r="DO58" i="11"/>
  <c r="DO57" i="11"/>
  <c r="DO56" i="11"/>
  <c r="DO55" i="11"/>
  <c r="DO54" i="11"/>
  <c r="DO53" i="11"/>
  <c r="DO52" i="11"/>
  <c r="DO51" i="11"/>
  <c r="DO50" i="11"/>
  <c r="DO49" i="11"/>
  <c r="DO48" i="11"/>
  <c r="DO47" i="11"/>
  <c r="DO46" i="11"/>
  <c r="DO45" i="11"/>
  <c r="DO44" i="11"/>
  <c r="DO43" i="11"/>
  <c r="DO42" i="11"/>
  <c r="DO41" i="11"/>
  <c r="DO40" i="11"/>
  <c r="DO39" i="11"/>
  <c r="DO38" i="11"/>
  <c r="DO37" i="11"/>
  <c r="DO36" i="11"/>
  <c r="DO35" i="11"/>
  <c r="DO34" i="11"/>
  <c r="DO33" i="11"/>
  <c r="DO32" i="11"/>
  <c r="DO31" i="11"/>
  <c r="DO30" i="11"/>
  <c r="DO29" i="11"/>
  <c r="DO28" i="11"/>
  <c r="DO27" i="11"/>
  <c r="DO26" i="11"/>
  <c r="DO25" i="11"/>
  <c r="DO24" i="11"/>
  <c r="DO23" i="11"/>
  <c r="DO22" i="11"/>
  <c r="DO21" i="11"/>
  <c r="DO20" i="11"/>
  <c r="DO19" i="11"/>
  <c r="DO18" i="11"/>
  <c r="DO17" i="11"/>
  <c r="DO16" i="11"/>
  <c r="DO15" i="11"/>
  <c r="DO14" i="11"/>
  <c r="DU93" i="11"/>
  <c r="DU92" i="11"/>
  <c r="DU91" i="11"/>
  <c r="DU90" i="11"/>
  <c r="DU89" i="11"/>
  <c r="DU88" i="11"/>
  <c r="DU87" i="11"/>
  <c r="DU86" i="11"/>
  <c r="DU85" i="11"/>
  <c r="DU84" i="11"/>
  <c r="DU83" i="11"/>
  <c r="DU82" i="11"/>
  <c r="DU81" i="11"/>
  <c r="DU80" i="11"/>
  <c r="DU79" i="11"/>
  <c r="DU78" i="11"/>
  <c r="DU77" i="11"/>
  <c r="DU76" i="11"/>
  <c r="DU75" i="11"/>
  <c r="DU74" i="11"/>
  <c r="DU73" i="11"/>
  <c r="DU72" i="11"/>
  <c r="DU71" i="11"/>
  <c r="DU70" i="11"/>
  <c r="DU69" i="11"/>
  <c r="DU68" i="11"/>
  <c r="DU67" i="11"/>
  <c r="DU66" i="11"/>
  <c r="DU65" i="11"/>
  <c r="DU64" i="11"/>
  <c r="DU63" i="11"/>
  <c r="DU62" i="11"/>
  <c r="DU61" i="11"/>
  <c r="DU60" i="11"/>
  <c r="DU59" i="11"/>
  <c r="DU58" i="11"/>
  <c r="DU57" i="11"/>
  <c r="DU56" i="11"/>
  <c r="DU55" i="11"/>
  <c r="DU54" i="11"/>
  <c r="DU53" i="11"/>
  <c r="DU52" i="11"/>
  <c r="DU51" i="11"/>
  <c r="DU50" i="11"/>
  <c r="DU49" i="11"/>
  <c r="DU48" i="11"/>
  <c r="DU47" i="11"/>
  <c r="DU46" i="11"/>
  <c r="DU45" i="11"/>
  <c r="DU44" i="11"/>
  <c r="DU43" i="11"/>
  <c r="DU42" i="11"/>
  <c r="DU41" i="11"/>
  <c r="DU40" i="11"/>
  <c r="DU39" i="11"/>
  <c r="DU38" i="11"/>
  <c r="DU37" i="11"/>
  <c r="DU36" i="11"/>
  <c r="DU35" i="11"/>
  <c r="DU34" i="11"/>
  <c r="DU33" i="11"/>
  <c r="DU32" i="11"/>
  <c r="DU31" i="11"/>
  <c r="DU30" i="11"/>
  <c r="DU29" i="11"/>
  <c r="DU28" i="11"/>
  <c r="DU27" i="11"/>
  <c r="DU26" i="11"/>
  <c r="DU25" i="11"/>
  <c r="DU24" i="11"/>
  <c r="DU23" i="11"/>
  <c r="DU22" i="11"/>
  <c r="DU21" i="11"/>
  <c r="DU20" i="11"/>
  <c r="DU19" i="11"/>
  <c r="DU18" i="11"/>
  <c r="DU17" i="11"/>
  <c r="DU16" i="11"/>
  <c r="DU15" i="11"/>
  <c r="DU14" i="11"/>
  <c r="DN93" i="11"/>
  <c r="DN92" i="11" s="1"/>
  <c r="DN91" i="11" s="1"/>
  <c r="DN90" i="11" s="1"/>
  <c r="DN89" i="11" s="1"/>
  <c r="DN88" i="11" s="1"/>
  <c r="DN87" i="11" s="1"/>
  <c r="DN86" i="11" s="1"/>
  <c r="DN85" i="11" s="1"/>
  <c r="DN84" i="11" s="1"/>
  <c r="DN83" i="11" s="1"/>
  <c r="DN82" i="11" s="1"/>
  <c r="DN81" i="11" s="1"/>
  <c r="DN80" i="11" s="1"/>
  <c r="DN79" i="11" s="1"/>
  <c r="DN78" i="11" s="1"/>
  <c r="DN77" i="11" s="1"/>
  <c r="DN76" i="11" s="1"/>
  <c r="DN75" i="11" s="1"/>
  <c r="DN74" i="11" s="1"/>
  <c r="DN73" i="11" s="1"/>
  <c r="DN72" i="11" s="1"/>
  <c r="DN71" i="11" s="1"/>
  <c r="DN70" i="11" s="1"/>
  <c r="DN69" i="11" s="1"/>
  <c r="DN68" i="11" s="1"/>
  <c r="DN67" i="11" s="1"/>
  <c r="DN66" i="11" s="1"/>
  <c r="DN65" i="11" s="1"/>
  <c r="DN64" i="11" s="1"/>
  <c r="DN63" i="11" s="1"/>
  <c r="DN62" i="11" s="1"/>
  <c r="DN61" i="11" s="1"/>
  <c r="DN60" i="11" s="1"/>
  <c r="DN59" i="11" s="1"/>
  <c r="DN58" i="11" s="1"/>
  <c r="DN57" i="11" s="1"/>
  <c r="DN56" i="11" s="1"/>
  <c r="DN55" i="11" s="1"/>
  <c r="DN54" i="11" s="1"/>
  <c r="DN53" i="11" s="1"/>
  <c r="DN52" i="11" s="1"/>
  <c r="DN51" i="11" s="1"/>
  <c r="DN50" i="11" s="1"/>
  <c r="DN49" i="11" s="1"/>
  <c r="DN48" i="11" s="1"/>
  <c r="DN47" i="11" s="1"/>
  <c r="DN46" i="11" s="1"/>
  <c r="DN45" i="11" s="1"/>
  <c r="DN44" i="11" s="1"/>
  <c r="DN43" i="11" s="1"/>
  <c r="DN42" i="11" s="1"/>
  <c r="DN41" i="11" s="1"/>
  <c r="DN40" i="11" s="1"/>
  <c r="DN39" i="11" s="1"/>
  <c r="DN38" i="11" s="1"/>
  <c r="DN37" i="11" s="1"/>
  <c r="DN36" i="11" s="1"/>
  <c r="DN35" i="11" s="1"/>
  <c r="DN34" i="11" s="1"/>
  <c r="DN33" i="11" s="1"/>
  <c r="DN32" i="11" s="1"/>
  <c r="DN31" i="11" s="1"/>
  <c r="DN30" i="11" s="1"/>
  <c r="DN29" i="11" s="1"/>
  <c r="DN28" i="11" s="1"/>
  <c r="DN27" i="11" s="1"/>
  <c r="DN26" i="11" s="1"/>
  <c r="DN25" i="11" s="1"/>
  <c r="DN24" i="11" s="1"/>
  <c r="DN23" i="11" s="1"/>
  <c r="DN22" i="11" s="1"/>
  <c r="DN21" i="11" s="1"/>
  <c r="DN20" i="11" s="1"/>
  <c r="DN19" i="11" s="1"/>
  <c r="DN18" i="11" s="1"/>
  <c r="DN17" i="11" s="1"/>
  <c r="DN16" i="11" s="1"/>
  <c r="DN15" i="11" s="1"/>
  <c r="DN14" i="11" s="1"/>
  <c r="DT93" i="11"/>
  <c r="DT92" i="11" s="1"/>
  <c r="DT91" i="11" s="1"/>
  <c r="DT90" i="11" s="1"/>
  <c r="DT89" i="11" s="1"/>
  <c r="DT88" i="11" s="1"/>
  <c r="DT87" i="11" s="1"/>
  <c r="DT86" i="11" s="1"/>
  <c r="DT85" i="11" s="1"/>
  <c r="DT84" i="11" s="1"/>
  <c r="DT83" i="11" s="1"/>
  <c r="DT82" i="11" s="1"/>
  <c r="DT81" i="11" s="1"/>
  <c r="DT80" i="11" s="1"/>
  <c r="DT79" i="11" s="1"/>
  <c r="DT78" i="11" s="1"/>
  <c r="DT77" i="11" s="1"/>
  <c r="DT76" i="11" s="1"/>
  <c r="DT75" i="11" s="1"/>
  <c r="DT74" i="11" s="1"/>
  <c r="DT73" i="11" s="1"/>
  <c r="DT72" i="11" s="1"/>
  <c r="DT71" i="11" s="1"/>
  <c r="DT70" i="11" s="1"/>
  <c r="DT69" i="11" s="1"/>
  <c r="DT68" i="11" s="1"/>
  <c r="DT67" i="11" s="1"/>
  <c r="DT66" i="11" s="1"/>
  <c r="DT65" i="11" s="1"/>
  <c r="DT64" i="11" s="1"/>
  <c r="DT63" i="11" s="1"/>
  <c r="DT62" i="11" s="1"/>
  <c r="DT61" i="11" s="1"/>
  <c r="DT60" i="11" s="1"/>
  <c r="DT59" i="11" s="1"/>
  <c r="DT58" i="11" s="1"/>
  <c r="DT57" i="11" s="1"/>
  <c r="DT56" i="11" s="1"/>
  <c r="DT55" i="11" s="1"/>
  <c r="DT54" i="11" s="1"/>
  <c r="DT53" i="11" s="1"/>
  <c r="DT52" i="11" s="1"/>
  <c r="DT51" i="11" s="1"/>
  <c r="DT50" i="11" s="1"/>
  <c r="DT49" i="11" s="1"/>
  <c r="DT48" i="11" s="1"/>
  <c r="DT47" i="11" s="1"/>
  <c r="DT46" i="11" s="1"/>
  <c r="DT45" i="11" s="1"/>
  <c r="DT44" i="11" s="1"/>
  <c r="DT43" i="11" s="1"/>
  <c r="DT42" i="11" s="1"/>
  <c r="DT41" i="11" s="1"/>
  <c r="DT40" i="11" s="1"/>
  <c r="DT39" i="11" s="1"/>
  <c r="DT38" i="11" s="1"/>
  <c r="DT37" i="11" s="1"/>
  <c r="DT36" i="11" s="1"/>
  <c r="DT35" i="11" s="1"/>
  <c r="DT34" i="11" s="1"/>
  <c r="DT33" i="11" s="1"/>
  <c r="DT32" i="11" s="1"/>
  <c r="DT31" i="11" s="1"/>
  <c r="DT30" i="11" s="1"/>
  <c r="DT29" i="11" s="1"/>
  <c r="DT28" i="11" s="1"/>
  <c r="DT27" i="11" s="1"/>
  <c r="DT26" i="11" s="1"/>
  <c r="DT25" i="11" s="1"/>
  <c r="DT24" i="11" s="1"/>
  <c r="DT23" i="11" s="1"/>
  <c r="DT22" i="11" s="1"/>
  <c r="DT21" i="11" s="1"/>
  <c r="DT20" i="11" s="1"/>
  <c r="DT19" i="11" s="1"/>
  <c r="DT18" i="11" s="1"/>
  <c r="DT17" i="11" s="1"/>
  <c r="DT16" i="11" s="1"/>
  <c r="DT15" i="11" s="1"/>
  <c r="DT14" i="11" s="1"/>
  <c r="AA92" i="1" l="1"/>
  <c r="AA91" i="1"/>
  <c r="AD92" i="1"/>
  <c r="AD93" i="1"/>
  <c r="AL93" i="1"/>
  <c r="AQ27" i="1"/>
  <c r="AQ26" i="1" s="1"/>
  <c r="AQ25" i="1" s="1"/>
  <c r="AQ24" i="1" s="1"/>
  <c r="AQ23" i="1" s="1"/>
  <c r="AQ22" i="1" s="1"/>
  <c r="AQ21" i="1" s="1"/>
  <c r="AQ20" i="1" s="1"/>
  <c r="AQ19" i="1" s="1"/>
  <c r="AQ18" i="1" s="1"/>
  <c r="AQ17" i="1" s="1"/>
  <c r="AQ16" i="1" s="1"/>
  <c r="AQ15" i="1" s="1"/>
  <c r="AQ14" i="1" s="1"/>
  <c r="AT93" i="1"/>
  <c r="AT91" i="1"/>
  <c r="AT92" i="1"/>
  <c r="AL91" i="1"/>
  <c r="AL92" i="1"/>
  <c r="AD91" i="1"/>
  <c r="AA90" i="1" l="1"/>
  <c r="AT90" i="1"/>
  <c r="AL90" i="1"/>
  <c r="AD90" i="1"/>
  <c r="AA89" i="1" l="1"/>
  <c r="AT89" i="1"/>
  <c r="AL89" i="1"/>
  <c r="AD89" i="1"/>
  <c r="AA88" i="1" l="1"/>
  <c r="AT88" i="1"/>
  <c r="AL88" i="1"/>
  <c r="AD88" i="1"/>
  <c r="AA87" i="1" l="1"/>
  <c r="AT87" i="1"/>
  <c r="AL87" i="1"/>
  <c r="AD87" i="1"/>
  <c r="AA86" i="1" l="1"/>
  <c r="AT86" i="1"/>
  <c r="AL86" i="1"/>
  <c r="AD86" i="1"/>
  <c r="AA85" i="1" l="1"/>
  <c r="AD85" i="1" s="1"/>
  <c r="AT85" i="1"/>
  <c r="AL85" i="1"/>
  <c r="AA84" i="1" l="1"/>
  <c r="AT84" i="1"/>
  <c r="AL84" i="1"/>
  <c r="AD84" i="1"/>
  <c r="AA83" i="1" l="1"/>
  <c r="AT83" i="1"/>
  <c r="AL83" i="1"/>
  <c r="AD83" i="1"/>
  <c r="AA82" i="1" l="1"/>
  <c r="AT82" i="1"/>
  <c r="AL82" i="1"/>
  <c r="AD82" i="1"/>
  <c r="AA81" i="1" l="1"/>
  <c r="AT81" i="1"/>
  <c r="AL81" i="1"/>
  <c r="AD81" i="1"/>
  <c r="AA80" i="1" l="1"/>
  <c r="AT80" i="1"/>
  <c r="AL80" i="1"/>
  <c r="AD80" i="1"/>
  <c r="AA79" i="1" l="1"/>
  <c r="AT79" i="1"/>
  <c r="AL79" i="1"/>
  <c r="AD79" i="1"/>
  <c r="AA78" i="1" l="1"/>
  <c r="AT78" i="1"/>
  <c r="AL78" i="1"/>
  <c r="AD78" i="1"/>
  <c r="AA77" i="1" l="1"/>
  <c r="AT77" i="1"/>
  <c r="AL77" i="1"/>
  <c r="AD77" i="1"/>
  <c r="AA76" i="1" l="1"/>
  <c r="AT76" i="1"/>
  <c r="AL76" i="1"/>
  <c r="AD76" i="1"/>
  <c r="AA75" i="1" l="1"/>
  <c r="AT75" i="1"/>
  <c r="AL75" i="1"/>
  <c r="AD75" i="1"/>
  <c r="AA74" i="1" l="1"/>
  <c r="AT74" i="1"/>
  <c r="AL74" i="1"/>
  <c r="AD74" i="1"/>
  <c r="AA73" i="1" l="1"/>
  <c r="AT73" i="1"/>
  <c r="AL73" i="1"/>
  <c r="AD73" i="1"/>
  <c r="AA72" i="1" l="1"/>
  <c r="AT72" i="1"/>
  <c r="AL72" i="1"/>
  <c r="AD72" i="1"/>
  <c r="AA71" i="1" l="1"/>
  <c r="AT71" i="1"/>
  <c r="AL71" i="1"/>
  <c r="AD71" i="1"/>
  <c r="AA70" i="1" l="1"/>
  <c r="AT70" i="1"/>
  <c r="AL70" i="1"/>
  <c r="AD70" i="1"/>
  <c r="AA69" i="1" l="1"/>
  <c r="AT69" i="1"/>
  <c r="AL69" i="1"/>
  <c r="AD69" i="1"/>
  <c r="AA68" i="1" l="1"/>
  <c r="AT68" i="1"/>
  <c r="AL68" i="1"/>
  <c r="AD68" i="1"/>
  <c r="AA67" i="1" l="1"/>
  <c r="AT67" i="1"/>
  <c r="AL67" i="1"/>
  <c r="AD67" i="1"/>
  <c r="AA66" i="1" l="1"/>
  <c r="AT66" i="1"/>
  <c r="AL66" i="1"/>
  <c r="AD66" i="1"/>
  <c r="AA65" i="1" l="1"/>
  <c r="AT65" i="1"/>
  <c r="AL65" i="1"/>
  <c r="AD65" i="1"/>
  <c r="AA64" i="1" l="1"/>
  <c r="AT64" i="1"/>
  <c r="AL64" i="1"/>
  <c r="AD64" i="1"/>
  <c r="AA63" i="1" l="1"/>
  <c r="AD63" i="1" s="1"/>
  <c r="AT63" i="1"/>
  <c r="AL63" i="1"/>
  <c r="AA62" i="1" l="1"/>
  <c r="AT62" i="1"/>
  <c r="AL62" i="1"/>
  <c r="AD62" i="1"/>
  <c r="AA61" i="1" l="1"/>
  <c r="AT61" i="1"/>
  <c r="AL61" i="1"/>
  <c r="AD61" i="1"/>
  <c r="AA60" i="1" l="1"/>
  <c r="AT60" i="1"/>
  <c r="AL60" i="1"/>
  <c r="AD60" i="1"/>
  <c r="AA59" i="1" l="1"/>
  <c r="AT59" i="1"/>
  <c r="AL59" i="1"/>
  <c r="AD59" i="1"/>
  <c r="AA58" i="1" l="1"/>
  <c r="AT58" i="1"/>
  <c r="AL58" i="1"/>
  <c r="AD58" i="1"/>
  <c r="AA57" i="1" l="1"/>
  <c r="AT57" i="1"/>
  <c r="AL57" i="1"/>
  <c r="AD57" i="1"/>
  <c r="AA56" i="1" l="1"/>
  <c r="AA55" i="1" s="1"/>
  <c r="AA54" i="1" s="1"/>
  <c r="AA53" i="1" s="1"/>
  <c r="AA52" i="1" s="1"/>
  <c r="AA51" i="1" s="1"/>
  <c r="AA50" i="1" s="1"/>
  <c r="AA49" i="1" s="1"/>
  <c r="AA48" i="1" s="1"/>
  <c r="AA47" i="1" s="1"/>
  <c r="AA46" i="1" s="1"/>
  <c r="AA45" i="1" s="1"/>
  <c r="AA44" i="1" s="1"/>
  <c r="AA43" i="1" s="1"/>
  <c r="AA42" i="1" s="1"/>
  <c r="AA41" i="1" s="1"/>
  <c r="AA40" i="1" s="1"/>
  <c r="AA39" i="1" s="1"/>
  <c r="AA38" i="1" s="1"/>
  <c r="AA37" i="1" s="1"/>
  <c r="AA36" i="1" s="1"/>
  <c r="AA35" i="1" s="1"/>
  <c r="AA34" i="1" s="1"/>
  <c r="AA33" i="1" s="1"/>
  <c r="AA32" i="1" s="1"/>
  <c r="AA31" i="1" s="1"/>
  <c r="AA30" i="1" s="1"/>
  <c r="AA29" i="1" s="1"/>
  <c r="AA28" i="1" s="1"/>
  <c r="AA27" i="1" s="1"/>
  <c r="AA26" i="1" s="1"/>
  <c r="AA25" i="1" s="1"/>
  <c r="AA24" i="1" s="1"/>
  <c r="AA23" i="1" s="1"/>
  <c r="AA22" i="1" s="1"/>
  <c r="AA21" i="1" s="1"/>
  <c r="AA20" i="1" s="1"/>
  <c r="AA19" i="1" s="1"/>
  <c r="AA18" i="1" s="1"/>
  <c r="AA17" i="1" s="1"/>
  <c r="AA16" i="1" s="1"/>
  <c r="AA15" i="1" s="1"/>
  <c r="AT56" i="1"/>
  <c r="AL56" i="1"/>
  <c r="AD56" i="1"/>
  <c r="AA14" i="1" l="1"/>
  <c r="AC14" i="1" s="1"/>
  <c r="AC15" i="1"/>
  <c r="AT55" i="1"/>
  <c r="AL55" i="1"/>
  <c r="AD55" i="1"/>
  <c r="AC95" i="1" l="1"/>
  <c r="AT54" i="1"/>
  <c r="AL54" i="1"/>
  <c r="AD54" i="1"/>
  <c r="AT53" i="1" l="1"/>
  <c r="AL53" i="1"/>
  <c r="AD53" i="1"/>
  <c r="AT52" i="1" l="1"/>
  <c r="AL52" i="1"/>
  <c r="AD52" i="1"/>
  <c r="AT51" i="1" l="1"/>
  <c r="AL51" i="1"/>
  <c r="AD51" i="1"/>
  <c r="AT50" i="1" l="1"/>
  <c r="AL50" i="1"/>
  <c r="AD50" i="1"/>
  <c r="AT49" i="1" l="1"/>
  <c r="AL49" i="1"/>
  <c r="AD49" i="1"/>
  <c r="AT48" i="1" l="1"/>
  <c r="AL48" i="1"/>
  <c r="AD48" i="1"/>
  <c r="AT47" i="1" l="1"/>
  <c r="AL47" i="1"/>
  <c r="AD47" i="1"/>
  <c r="AT46" i="1" l="1"/>
  <c r="AL46" i="1"/>
  <c r="AD46" i="1"/>
  <c r="AT45" i="1" l="1"/>
  <c r="AL45" i="1"/>
  <c r="AD45" i="1"/>
  <c r="AT44" i="1" l="1"/>
  <c r="AL44" i="1"/>
  <c r="AD44" i="1"/>
  <c r="AT43" i="1" l="1"/>
  <c r="AL43" i="1"/>
  <c r="AD43" i="1"/>
  <c r="AT42" i="1" l="1"/>
  <c r="AL42" i="1"/>
  <c r="AD42" i="1"/>
  <c r="AT41" i="1" l="1"/>
  <c r="AL41" i="1"/>
  <c r="AD41" i="1"/>
  <c r="AT40" i="1" l="1"/>
  <c r="AL40" i="1"/>
  <c r="AD40" i="1"/>
  <c r="AT39" i="1" l="1"/>
  <c r="AL39" i="1"/>
  <c r="AD39" i="1"/>
  <c r="AT38" i="1" l="1"/>
  <c r="AL38" i="1"/>
  <c r="AD38" i="1"/>
  <c r="AT37" i="1" l="1"/>
  <c r="AL37" i="1"/>
  <c r="AD37" i="1"/>
  <c r="AT36" i="1" l="1"/>
  <c r="AL36" i="1"/>
  <c r="AD36" i="1"/>
  <c r="AT35" i="1" l="1"/>
  <c r="AL35" i="1"/>
  <c r="AD35" i="1"/>
  <c r="AT34" i="1" l="1"/>
  <c r="AL34" i="1"/>
  <c r="AD34" i="1"/>
  <c r="AT33" i="1" l="1"/>
  <c r="AL33" i="1"/>
  <c r="AD33" i="1"/>
  <c r="AT32" i="1" l="1"/>
  <c r="AL32" i="1"/>
  <c r="AD32" i="1"/>
  <c r="AT31" i="1" l="1"/>
  <c r="AL31" i="1"/>
  <c r="AD31" i="1"/>
  <c r="AT30" i="1" l="1"/>
  <c r="AL30" i="1"/>
  <c r="AD30" i="1"/>
  <c r="AT29" i="1" l="1"/>
  <c r="AL29" i="1"/>
  <c r="AD29" i="1"/>
  <c r="AT28" i="1" l="1"/>
  <c r="AL28" i="1"/>
  <c r="AD28" i="1"/>
  <c r="AT27" i="1" l="1"/>
  <c r="AL27" i="1"/>
  <c r="AD27" i="1"/>
  <c r="AT26" i="1" l="1"/>
  <c r="AL26" i="1"/>
  <c r="AD26" i="1"/>
  <c r="AT25" i="1" l="1"/>
  <c r="AL25" i="1"/>
  <c r="AD25" i="1"/>
  <c r="AT24" i="1" l="1"/>
  <c r="AL24" i="1"/>
  <c r="AD24" i="1"/>
  <c r="AT23" i="1" l="1"/>
  <c r="AL23" i="1"/>
  <c r="AD23" i="1"/>
  <c r="AT22" i="1" l="1"/>
  <c r="AL22" i="1"/>
  <c r="AD22" i="1"/>
  <c r="AT21" i="1" l="1"/>
  <c r="AL21" i="1"/>
  <c r="AD21" i="1"/>
  <c r="AT20" i="1" l="1"/>
  <c r="AL20" i="1"/>
  <c r="AD20" i="1"/>
  <c r="AT19" i="1" l="1"/>
  <c r="AL19" i="1"/>
  <c r="AD19" i="1"/>
  <c r="AT18" i="1" l="1"/>
  <c r="AL18" i="1"/>
  <c r="AD18" i="1"/>
  <c r="AT17" i="1" l="1"/>
  <c r="AL17" i="1"/>
  <c r="AD17" i="1"/>
  <c r="AT16" i="1" l="1"/>
  <c r="AL16" i="1"/>
  <c r="AD16" i="1"/>
  <c r="AS15" i="1" l="1"/>
  <c r="AT15" i="1" s="1"/>
  <c r="AK15" i="1"/>
  <c r="U15" i="1" s="1"/>
  <c r="I11" i="4" s="1"/>
  <c r="AD15" i="1"/>
  <c r="AL15" i="1" l="1"/>
  <c r="AS14" i="1"/>
  <c r="AT14" i="1" s="1"/>
  <c r="AT95" i="1" s="1"/>
  <c r="AQ95" i="1"/>
  <c r="AK14" i="1"/>
  <c r="AI95" i="1"/>
  <c r="AD14" i="1"/>
  <c r="L15" i="1" l="1"/>
  <c r="U14" i="1"/>
  <c r="I10" i="4" s="1"/>
  <c r="AK95" i="1"/>
  <c r="AS95" i="1"/>
  <c r="AL14" i="1"/>
  <c r="AL95" i="1" s="1"/>
  <c r="AD95" i="1" l="1"/>
  <c r="AA95" i="1"/>
  <c r="Q13" i="11" l="1"/>
  <c r="T13" i="11"/>
  <c r="H14" i="11"/>
  <c r="H13" i="11"/>
  <c r="H12" i="11"/>
  <c r="G12" i="11"/>
  <c r="F12" i="11"/>
  <c r="E12" i="11"/>
  <c r="S95" i="11"/>
  <c r="R95" i="11"/>
  <c r="O95" i="11"/>
  <c r="M95" i="11"/>
  <c r="Q93" i="11"/>
  <c r="Q92" i="11" s="1"/>
  <c r="T12" i="11"/>
  <c r="T92" i="11" l="1"/>
  <c r="Q91" i="11"/>
  <c r="T93" i="11"/>
  <c r="A74" i="9"/>
  <c r="Q90" i="11" l="1"/>
  <c r="T91" i="11"/>
  <c r="A48" i="16"/>
  <c r="T90" i="11" l="1"/>
  <c r="Q89" i="11"/>
  <c r="Q88" i="11" l="1"/>
  <c r="T89" i="11"/>
  <c r="T88" i="11" l="1"/>
  <c r="Q87" i="11"/>
  <c r="Q86" i="11" l="1"/>
  <c r="T87" i="11"/>
  <c r="T86" i="11" l="1"/>
  <c r="Q85" i="11"/>
  <c r="Q84" i="11" l="1"/>
  <c r="T85" i="11"/>
  <c r="B219" i="15"/>
  <c r="B218" i="15"/>
  <c r="G39" i="15"/>
  <c r="G38" i="15"/>
  <c r="A49" i="9"/>
  <c r="A50" i="9" s="1"/>
  <c r="A51" i="9" s="1"/>
  <c r="A52" i="9" s="1"/>
  <c r="A53" i="9" s="1"/>
  <c r="A54" i="9" s="1"/>
  <c r="A55" i="9" s="1"/>
  <c r="A56" i="9" s="1"/>
  <c r="A57" i="9" s="1"/>
  <c r="A58" i="9" s="1"/>
  <c r="A59" i="9" s="1"/>
  <c r="A60" i="9" s="1"/>
  <c r="A61" i="9" s="1"/>
  <c r="A62" i="9" s="1"/>
  <c r="A63" i="9" s="1"/>
  <c r="A64" i="9" s="1"/>
  <c r="A65" i="9" s="1"/>
  <c r="A66" i="9" s="1"/>
  <c r="A67" i="9" s="1"/>
  <c r="A68" i="9" s="1"/>
  <c r="A69" i="9" s="1"/>
  <c r="I10" i="9"/>
  <c r="K15" i="1"/>
  <c r="G10" i="4"/>
  <c r="BC95" i="1"/>
  <c r="BB95" i="1"/>
  <c r="G98" i="4" s="1"/>
  <c r="AY95" i="1"/>
  <c r="AW95" i="1"/>
  <c r="BA93" i="1"/>
  <c r="S93" i="1" s="1"/>
  <c r="E89" i="4" s="1"/>
  <c r="K89" i="4" s="1"/>
  <c r="E93" i="11"/>
  <c r="E92" i="11"/>
  <c r="E91" i="11"/>
  <c r="E90" i="11"/>
  <c r="E89" i="11"/>
  <c r="E88" i="11"/>
  <c r="E87" i="11"/>
  <c r="E86" i="11"/>
  <c r="E85" i="11"/>
  <c r="E84" i="11"/>
  <c r="E83" i="11"/>
  <c r="E82" i="11"/>
  <c r="E81" i="11"/>
  <c r="E80" i="11"/>
  <c r="E79" i="11"/>
  <c r="E78" i="11"/>
  <c r="E77" i="11"/>
  <c r="E76" i="11"/>
  <c r="E75" i="11"/>
  <c r="E74" i="11"/>
  <c r="E73" i="11"/>
  <c r="E72" i="11"/>
  <c r="E71" i="11"/>
  <c r="E70" i="11"/>
  <c r="E69" i="11"/>
  <c r="E68" i="11"/>
  <c r="E67" i="11"/>
  <c r="E66" i="11"/>
  <c r="E65" i="11"/>
  <c r="E64" i="11"/>
  <c r="E63" i="11"/>
  <c r="E62" i="11"/>
  <c r="E61" i="11"/>
  <c r="E60" i="11"/>
  <c r="E59" i="11"/>
  <c r="E58" i="11"/>
  <c r="E57" i="11"/>
  <c r="E56" i="11"/>
  <c r="E55" i="11"/>
  <c r="E54" i="11"/>
  <c r="E53" i="11"/>
  <c r="E52" i="11"/>
  <c r="E51" i="11"/>
  <c r="E50" i="11"/>
  <c r="E49" i="11"/>
  <c r="E48" i="11"/>
  <c r="E47" i="11"/>
  <c r="E46" i="11"/>
  <c r="E45" i="11"/>
  <c r="E44" i="11"/>
  <c r="E43" i="11"/>
  <c r="E42" i="11"/>
  <c r="E41" i="11"/>
  <c r="E40" i="11"/>
  <c r="E39" i="11"/>
  <c r="E38" i="11"/>
  <c r="E37" i="11"/>
  <c r="E36" i="11"/>
  <c r="E35" i="11"/>
  <c r="E34" i="11"/>
  <c r="E33" i="11"/>
  <c r="E32" i="11"/>
  <c r="E31" i="11"/>
  <c r="E30" i="11"/>
  <c r="E29" i="11"/>
  <c r="E28" i="11"/>
  <c r="E27" i="11"/>
  <c r="E26" i="11"/>
  <c r="E25" i="11"/>
  <c r="E24" i="11"/>
  <c r="E23" i="11"/>
  <c r="E22" i="11"/>
  <c r="E21" i="11"/>
  <c r="E20" i="11"/>
  <c r="E19" i="11"/>
  <c r="E18" i="11"/>
  <c r="E17" i="11"/>
  <c r="E16" i="11"/>
  <c r="E15" i="11"/>
  <c r="E14" i="11"/>
  <c r="E13" i="11"/>
  <c r="CI93" i="11"/>
  <c r="CI92" i="11"/>
  <c r="CI91" i="11"/>
  <c r="CI90" i="11"/>
  <c r="CI89" i="11"/>
  <c r="CI88" i="11"/>
  <c r="CI87" i="11"/>
  <c r="CI86" i="11"/>
  <c r="CI85" i="11"/>
  <c r="CI84" i="11"/>
  <c r="CI83" i="11"/>
  <c r="CI82" i="11"/>
  <c r="CI81" i="11"/>
  <c r="CI80" i="11"/>
  <c r="CI79" i="11"/>
  <c r="CI78" i="11"/>
  <c r="CI77" i="11"/>
  <c r="CI76" i="11"/>
  <c r="CI75" i="11"/>
  <c r="CI74" i="11"/>
  <c r="CI12" i="11"/>
  <c r="CG73" i="11"/>
  <c r="CG72" i="11" s="1"/>
  <c r="CE95" i="11"/>
  <c r="CC95" i="11"/>
  <c r="CA95" i="11"/>
  <c r="T84" i="11" l="1"/>
  <c r="Q83" i="11"/>
  <c r="CG71" i="11"/>
  <c r="CI72" i="11"/>
  <c r="CI73" i="11"/>
  <c r="BA92" i="1"/>
  <c r="BD93" i="1"/>
  <c r="BA91" i="1" l="1"/>
  <c r="S91" i="1" s="1"/>
  <c r="E87" i="4" s="1"/>
  <c r="K87" i="4" s="1"/>
  <c r="J93" i="1"/>
  <c r="S92" i="1"/>
  <c r="E88" i="4" s="1"/>
  <c r="K88" i="4" s="1"/>
  <c r="Q82" i="11"/>
  <c r="T83" i="11"/>
  <c r="CI71" i="11"/>
  <c r="CG70" i="11"/>
  <c r="BD91" i="1"/>
  <c r="BD92" i="1"/>
  <c r="BA90" i="1"/>
  <c r="J91" i="1" l="1"/>
  <c r="S90" i="1"/>
  <c r="E86" i="4" s="1"/>
  <c r="K86" i="4" s="1"/>
  <c r="T82" i="11"/>
  <c r="Q81" i="11"/>
  <c r="CI70" i="11"/>
  <c r="CG69" i="11"/>
  <c r="BD90" i="1"/>
  <c r="BA89" i="1"/>
  <c r="S89" i="1" s="1"/>
  <c r="E85" i="4" s="1"/>
  <c r="K85" i="4" s="1"/>
  <c r="Q80" i="11" l="1"/>
  <c r="T81" i="11"/>
  <c r="CG68" i="11"/>
  <c r="CI69" i="11"/>
  <c r="BD89" i="1"/>
  <c r="BA88" i="1"/>
  <c r="J89" i="1" l="1"/>
  <c r="S88" i="1"/>
  <c r="E84" i="4" s="1"/>
  <c r="K84" i="4" s="1"/>
  <c r="T80" i="11"/>
  <c r="Q79" i="11"/>
  <c r="CI68" i="11"/>
  <c r="CG67" i="11"/>
  <c r="BD88" i="1"/>
  <c r="BA87" i="1"/>
  <c r="S87" i="1" s="1"/>
  <c r="E83" i="4" s="1"/>
  <c r="K83" i="4" s="1"/>
  <c r="Q78" i="11" l="1"/>
  <c r="T79" i="11"/>
  <c r="CI67" i="11"/>
  <c r="CG66" i="11"/>
  <c r="BD87" i="1"/>
  <c r="BA86" i="1"/>
  <c r="J87" i="1" l="1"/>
  <c r="S86" i="1"/>
  <c r="E82" i="4" s="1"/>
  <c r="K82" i="4" s="1"/>
  <c r="T78" i="11"/>
  <c r="Q77" i="11"/>
  <c r="CI66" i="11"/>
  <c r="CG65" i="11"/>
  <c r="BD86" i="1"/>
  <c r="BA85" i="1"/>
  <c r="S85" i="1" s="1"/>
  <c r="E81" i="4" s="1"/>
  <c r="K81" i="4" s="1"/>
  <c r="Q76" i="11" l="1"/>
  <c r="T77" i="11"/>
  <c r="CG64" i="11"/>
  <c r="CI65" i="11"/>
  <c r="BD85" i="1"/>
  <c r="BA84" i="1"/>
  <c r="J85" i="1" l="1"/>
  <c r="S84" i="1"/>
  <c r="E80" i="4" s="1"/>
  <c r="K80" i="4" s="1"/>
  <c r="T76" i="11"/>
  <c r="Q75" i="11"/>
  <c r="CG63" i="11"/>
  <c r="CI64" i="11"/>
  <c r="BD84" i="1"/>
  <c r="BA83" i="1"/>
  <c r="S83" i="1" s="1"/>
  <c r="E79" i="4" s="1"/>
  <c r="K79" i="4" s="1"/>
  <c r="Q74" i="11" l="1"/>
  <c r="T75" i="11"/>
  <c r="CG62" i="11"/>
  <c r="CI63" i="11"/>
  <c r="BD83" i="1"/>
  <c r="BA82" i="1"/>
  <c r="J83" i="1" l="1"/>
  <c r="S82" i="1"/>
  <c r="E78" i="4" s="1"/>
  <c r="K78" i="4" s="1"/>
  <c r="T74" i="11"/>
  <c r="Q73" i="11"/>
  <c r="CG61" i="11"/>
  <c r="CI62" i="11"/>
  <c r="BD82" i="1"/>
  <c r="BA81" i="1"/>
  <c r="S81" i="1" s="1"/>
  <c r="E77" i="4" s="1"/>
  <c r="K77" i="4" s="1"/>
  <c r="Q72" i="11" l="1"/>
  <c r="T73" i="11"/>
  <c r="CG60" i="11"/>
  <c r="CI61" i="11"/>
  <c r="BD81" i="1"/>
  <c r="BA80" i="1"/>
  <c r="J81" i="1" l="1"/>
  <c r="S80" i="1"/>
  <c r="E76" i="4" s="1"/>
  <c r="K76" i="4" s="1"/>
  <c r="T72" i="11"/>
  <c r="Q71" i="11"/>
  <c r="CG59" i="11"/>
  <c r="CI60" i="11"/>
  <c r="BD80" i="1"/>
  <c r="BA79" i="1"/>
  <c r="S79" i="1" s="1"/>
  <c r="E75" i="4" s="1"/>
  <c r="K75" i="4" s="1"/>
  <c r="Q70" i="11" l="1"/>
  <c r="T71" i="11"/>
  <c r="CG58" i="11"/>
  <c r="CI59" i="11"/>
  <c r="BD79" i="1"/>
  <c r="BA78" i="1"/>
  <c r="J79" i="1" l="1"/>
  <c r="S78" i="1"/>
  <c r="E74" i="4" s="1"/>
  <c r="K74" i="4" s="1"/>
  <c r="T70" i="11"/>
  <c r="Q69" i="11"/>
  <c r="CG57" i="11"/>
  <c r="CI58" i="11"/>
  <c r="BD78" i="1"/>
  <c r="BA77" i="1"/>
  <c r="S77" i="1" s="1"/>
  <c r="E73" i="4" s="1"/>
  <c r="K73" i="4" s="1"/>
  <c r="Q68" i="11" l="1"/>
  <c r="T69" i="11"/>
  <c r="CG56" i="11"/>
  <c r="CI57" i="11"/>
  <c r="BD77" i="1"/>
  <c r="BA76" i="1"/>
  <c r="J77" i="1" l="1"/>
  <c r="S76" i="1"/>
  <c r="E72" i="4" s="1"/>
  <c r="K72" i="4" s="1"/>
  <c r="T68" i="11"/>
  <c r="Q67" i="11"/>
  <c r="CG55" i="11"/>
  <c r="CI56" i="11"/>
  <c r="BD76" i="1"/>
  <c r="BA75" i="1"/>
  <c r="S75" i="1" s="1"/>
  <c r="E71" i="4" s="1"/>
  <c r="K71" i="4" s="1"/>
  <c r="Q66" i="11" l="1"/>
  <c r="T67" i="11"/>
  <c r="CG54" i="11"/>
  <c r="CI55" i="11"/>
  <c r="BD75" i="1"/>
  <c r="BA74" i="1"/>
  <c r="J75" i="1" l="1"/>
  <c r="S74" i="1"/>
  <c r="E70" i="4" s="1"/>
  <c r="K70" i="4" s="1"/>
  <c r="T66" i="11"/>
  <c r="Q65" i="11"/>
  <c r="CG53" i="11"/>
  <c r="CI54" i="11"/>
  <c r="BD74" i="1"/>
  <c r="BA73" i="1"/>
  <c r="S73" i="1" s="1"/>
  <c r="E69" i="4" s="1"/>
  <c r="K69" i="4" s="1"/>
  <c r="Q64" i="11" l="1"/>
  <c r="T65" i="11"/>
  <c r="CG52" i="11"/>
  <c r="CI53" i="11"/>
  <c r="BD73" i="1"/>
  <c r="BA72" i="1"/>
  <c r="J73" i="1" l="1"/>
  <c r="S72" i="1"/>
  <c r="E68" i="4" s="1"/>
  <c r="K68" i="4" s="1"/>
  <c r="T64" i="11"/>
  <c r="Q63" i="11"/>
  <c r="CG51" i="11"/>
  <c r="CI52" i="11"/>
  <c r="BD72" i="1"/>
  <c r="M69" i="9"/>
  <c r="BA71" i="1"/>
  <c r="S71" i="1" s="1"/>
  <c r="E67" i="4" s="1"/>
  <c r="K67" i="4" s="1"/>
  <c r="Q62" i="11" l="1"/>
  <c r="T63" i="11"/>
  <c r="CG50" i="11"/>
  <c r="CI51" i="11"/>
  <c r="BD71" i="1"/>
  <c r="M68" i="9"/>
  <c r="BA70" i="1"/>
  <c r="J71" i="1" l="1"/>
  <c r="S70" i="1"/>
  <c r="E66" i="4" s="1"/>
  <c r="K66" i="4" s="1"/>
  <c r="T62" i="11"/>
  <c r="Q61" i="11"/>
  <c r="CG49" i="11"/>
  <c r="CI50" i="11"/>
  <c r="BD70" i="1"/>
  <c r="M67" i="9"/>
  <c r="BA69" i="1"/>
  <c r="S69" i="1" s="1"/>
  <c r="E65" i="4" s="1"/>
  <c r="K65" i="4" s="1"/>
  <c r="Q60" i="11" l="1"/>
  <c r="T61" i="11"/>
  <c r="CG48" i="11"/>
  <c r="CI49" i="11"/>
  <c r="BD69" i="1"/>
  <c r="M66" i="9"/>
  <c r="BA68" i="1"/>
  <c r="J69" i="1" l="1"/>
  <c r="S68" i="1"/>
  <c r="E64" i="4" s="1"/>
  <c r="K64" i="4" s="1"/>
  <c r="T60" i="11"/>
  <c r="Q59" i="11"/>
  <c r="CG47" i="11"/>
  <c r="CI48" i="11"/>
  <c r="BD68" i="1"/>
  <c r="M65" i="9"/>
  <c r="BA67" i="1"/>
  <c r="S67" i="1" s="1"/>
  <c r="E63" i="4" s="1"/>
  <c r="K63" i="4" s="1"/>
  <c r="Q58" i="11" l="1"/>
  <c r="T59" i="11"/>
  <c r="CG46" i="11"/>
  <c r="CI47" i="11"/>
  <c r="BD67" i="1"/>
  <c r="M64" i="9"/>
  <c r="BA66" i="1"/>
  <c r="J67" i="1" l="1"/>
  <c r="S66" i="1"/>
  <c r="E62" i="4" s="1"/>
  <c r="K62" i="4" s="1"/>
  <c r="T58" i="11"/>
  <c r="Q57" i="11"/>
  <c r="CG45" i="11"/>
  <c r="CI46" i="11"/>
  <c r="BD66" i="1"/>
  <c r="M63" i="9"/>
  <c r="BA65" i="1"/>
  <c r="S65" i="1" s="1"/>
  <c r="E61" i="4" s="1"/>
  <c r="K61" i="4" s="1"/>
  <c r="Q56" i="11" l="1"/>
  <c r="T57" i="11"/>
  <c r="CG44" i="11"/>
  <c r="CI45" i="11"/>
  <c r="BD65" i="1"/>
  <c r="M62" i="9"/>
  <c r="BA64" i="1"/>
  <c r="J65" i="1" l="1"/>
  <c r="S64" i="1"/>
  <c r="E60" i="4" s="1"/>
  <c r="K60" i="4" s="1"/>
  <c r="T56" i="11"/>
  <c r="Q55" i="11"/>
  <c r="CG43" i="11"/>
  <c r="CI44" i="11"/>
  <c r="BD64" i="1"/>
  <c r="M61" i="9"/>
  <c r="BA63" i="1"/>
  <c r="S63" i="1" s="1"/>
  <c r="E59" i="4" s="1"/>
  <c r="K59" i="4" s="1"/>
  <c r="Q54" i="11" l="1"/>
  <c r="T55" i="11"/>
  <c r="CG42" i="11"/>
  <c r="CI43" i="11"/>
  <c r="M60" i="9"/>
  <c r="BD63" i="1"/>
  <c r="BA62" i="1"/>
  <c r="J63" i="1" l="1"/>
  <c r="S62" i="1"/>
  <c r="E58" i="4" s="1"/>
  <c r="K58" i="4" s="1"/>
  <c r="T54" i="11"/>
  <c r="Q53" i="11"/>
  <c r="CG41" i="11"/>
  <c r="CI42" i="11"/>
  <c r="BD62" i="1"/>
  <c r="M59" i="9"/>
  <c r="BA61" i="1"/>
  <c r="S61" i="1" s="1"/>
  <c r="E57" i="4" s="1"/>
  <c r="K57" i="4" s="1"/>
  <c r="Q52" i="11" l="1"/>
  <c r="T53" i="11"/>
  <c r="CG40" i="11"/>
  <c r="CI41" i="11"/>
  <c r="BD61" i="1"/>
  <c r="M58" i="9"/>
  <c r="BA60" i="1"/>
  <c r="J61" i="1" l="1"/>
  <c r="S60" i="1"/>
  <c r="E56" i="4" s="1"/>
  <c r="K56" i="4" s="1"/>
  <c r="T52" i="11"/>
  <c r="Q51" i="11"/>
  <c r="CG39" i="11"/>
  <c r="CI40" i="11"/>
  <c r="BD60" i="1"/>
  <c r="M57" i="9"/>
  <c r="BA59" i="1"/>
  <c r="S59" i="1" s="1"/>
  <c r="E55" i="4" s="1"/>
  <c r="K55" i="4" s="1"/>
  <c r="Q50" i="11" l="1"/>
  <c r="T51" i="11"/>
  <c r="CG38" i="11"/>
  <c r="CI39" i="11"/>
  <c r="BD59" i="1"/>
  <c r="M56" i="9"/>
  <c r="BA58" i="1"/>
  <c r="J59" i="1" l="1"/>
  <c r="S58" i="1"/>
  <c r="E54" i="4" s="1"/>
  <c r="K54" i="4" s="1"/>
  <c r="T50" i="11"/>
  <c r="Q49" i="11"/>
  <c r="CG37" i="11"/>
  <c r="CI38" i="11"/>
  <c r="BD58" i="1"/>
  <c r="M55" i="9"/>
  <c r="BA57" i="1"/>
  <c r="Q48" i="11" l="1"/>
  <c r="T49" i="11"/>
  <c r="CG36" i="11"/>
  <c r="CI37" i="11"/>
  <c r="BD57" i="1"/>
  <c r="M54" i="9"/>
  <c r="BA56" i="1"/>
  <c r="T48" i="11" l="1"/>
  <c r="Q47" i="11"/>
  <c r="CG35" i="11"/>
  <c r="CI36" i="11"/>
  <c r="BD56" i="1"/>
  <c r="M53" i="9"/>
  <c r="BA55" i="1"/>
  <c r="Q46" i="11" l="1"/>
  <c r="T47" i="11"/>
  <c r="CG34" i="11"/>
  <c r="CI35" i="11"/>
  <c r="BD55" i="1"/>
  <c r="M52" i="9"/>
  <c r="BA54" i="1"/>
  <c r="T46" i="11" l="1"/>
  <c r="Q45" i="11"/>
  <c r="CG33" i="11"/>
  <c r="CI34" i="11"/>
  <c r="BD54" i="1"/>
  <c r="M51" i="9"/>
  <c r="BA53" i="1"/>
  <c r="Q44" i="11" l="1"/>
  <c r="T45" i="11"/>
  <c r="CG32" i="11"/>
  <c r="CI33" i="11"/>
  <c r="BD53" i="1"/>
  <c r="M50" i="9"/>
  <c r="BA52" i="1"/>
  <c r="T44" i="11" l="1"/>
  <c r="Q43" i="11"/>
  <c r="CG31" i="11"/>
  <c r="CI32" i="11"/>
  <c r="BD52" i="1"/>
  <c r="M49" i="9"/>
  <c r="BA51" i="1"/>
  <c r="Q42" i="11" l="1"/>
  <c r="T43" i="11"/>
  <c r="CG30" i="11"/>
  <c r="CI31" i="11"/>
  <c r="BD51" i="1"/>
  <c r="M48" i="9"/>
  <c r="BA50" i="1"/>
  <c r="T42" i="11" l="1"/>
  <c r="Q41" i="11"/>
  <c r="CG29" i="11"/>
  <c r="CI30" i="11"/>
  <c r="BD50" i="1"/>
  <c r="M47" i="9"/>
  <c r="BA49" i="1"/>
  <c r="Q40" i="11" l="1"/>
  <c r="T41" i="11"/>
  <c r="CG28" i="11"/>
  <c r="CI29" i="11"/>
  <c r="BD49" i="1"/>
  <c r="M46" i="9"/>
  <c r="BA48" i="1"/>
  <c r="T40" i="11" l="1"/>
  <c r="Q39" i="11"/>
  <c r="CG27" i="11"/>
  <c r="CI28" i="11"/>
  <c r="BD48" i="1"/>
  <c r="M45" i="9"/>
  <c r="BA47" i="1"/>
  <c r="Q38" i="11" l="1"/>
  <c r="T39" i="11"/>
  <c r="CG26" i="11"/>
  <c r="CI27" i="11"/>
  <c r="BD47" i="1"/>
  <c r="BA46" i="1"/>
  <c r="T38" i="11" l="1"/>
  <c r="Q37" i="11"/>
  <c r="CG25" i="11"/>
  <c r="CI26" i="11"/>
  <c r="BD46" i="1"/>
  <c r="BA45" i="1"/>
  <c r="Q36" i="11" l="1"/>
  <c r="T37" i="11"/>
  <c r="CG24" i="11"/>
  <c r="CI25" i="11"/>
  <c r="BD45" i="1"/>
  <c r="BA44" i="1"/>
  <c r="T36" i="11" l="1"/>
  <c r="Q35" i="11"/>
  <c r="CG23" i="11"/>
  <c r="CI24" i="11"/>
  <c r="BD44" i="1"/>
  <c r="BA43" i="1"/>
  <c r="Q34" i="11" l="1"/>
  <c r="T35" i="11"/>
  <c r="CG22" i="11"/>
  <c r="CI23" i="11"/>
  <c r="BD43" i="1"/>
  <c r="BA42" i="1"/>
  <c r="T34" i="11" l="1"/>
  <c r="Q33" i="11"/>
  <c r="CG21" i="11"/>
  <c r="CI22" i="11"/>
  <c r="BD42" i="1"/>
  <c r="BA41" i="1"/>
  <c r="Q32" i="11" l="1"/>
  <c r="T33" i="11"/>
  <c r="CG20" i="11"/>
  <c r="CI21" i="11"/>
  <c r="BD41" i="1"/>
  <c r="BA40" i="1"/>
  <c r="T32" i="11" l="1"/>
  <c r="Q31" i="11"/>
  <c r="CG19" i="11"/>
  <c r="CI20" i="11"/>
  <c r="BD40" i="1"/>
  <c r="BA39" i="1"/>
  <c r="Q30" i="11" l="1"/>
  <c r="T31" i="11"/>
  <c r="CG18" i="11"/>
  <c r="CI19" i="11"/>
  <c r="BD39" i="1"/>
  <c r="BA38" i="1"/>
  <c r="T30" i="11" l="1"/>
  <c r="Q29" i="11"/>
  <c r="CG17" i="11"/>
  <c r="CI18" i="11"/>
  <c r="BD38" i="1"/>
  <c r="BA37" i="1"/>
  <c r="Q28" i="11" l="1"/>
  <c r="T29" i="11"/>
  <c r="CG16" i="11"/>
  <c r="CI17" i="11"/>
  <c r="BD37" i="1"/>
  <c r="BA36" i="1"/>
  <c r="T28" i="11" l="1"/>
  <c r="Q27" i="11"/>
  <c r="CG15" i="11"/>
  <c r="CI16" i="11"/>
  <c r="BD36" i="1"/>
  <c r="BA35" i="1"/>
  <c r="Q26" i="11" l="1"/>
  <c r="T27" i="11"/>
  <c r="CG14" i="11"/>
  <c r="CI15" i="11"/>
  <c r="BD35" i="1"/>
  <c r="BA34" i="1"/>
  <c r="T26" i="11" l="1"/>
  <c r="Q25" i="11"/>
  <c r="CG13" i="11"/>
  <c r="CI13" i="11" s="1"/>
  <c r="CI14" i="11"/>
  <c r="BD34" i="1"/>
  <c r="BA33" i="1"/>
  <c r="Q24" i="11" l="1"/>
  <c r="T25" i="11"/>
  <c r="BD33" i="1"/>
  <c r="BA32" i="1"/>
  <c r="T24" i="11" l="1"/>
  <c r="Q23" i="11"/>
  <c r="BD32" i="1"/>
  <c r="BA31" i="1"/>
  <c r="Q22" i="11" l="1"/>
  <c r="T23" i="11"/>
  <c r="BD31" i="1"/>
  <c r="BA30" i="1"/>
  <c r="T22" i="11" l="1"/>
  <c r="Q21" i="11"/>
  <c r="BD30" i="1"/>
  <c r="BA29" i="1"/>
  <c r="Q20" i="11" l="1"/>
  <c r="T21" i="11"/>
  <c r="BD29" i="1"/>
  <c r="BA28" i="1"/>
  <c r="T20" i="11" l="1"/>
  <c r="Q19" i="11"/>
  <c r="BD28" i="1"/>
  <c r="BA27" i="1"/>
  <c r="Q18" i="11" l="1"/>
  <c r="T19" i="11"/>
  <c r="BD27" i="1"/>
  <c r="BA26" i="1"/>
  <c r="T18" i="11" l="1"/>
  <c r="Q17" i="11"/>
  <c r="BD26" i="1"/>
  <c r="BA25" i="1"/>
  <c r="Q16" i="11" l="1"/>
  <c r="T17" i="11"/>
  <c r="BD25" i="1"/>
  <c r="BA24" i="1"/>
  <c r="T16" i="11" l="1"/>
  <c r="Q15" i="11"/>
  <c r="BD24" i="1"/>
  <c r="BA23" i="1"/>
  <c r="Q14" i="11" l="1"/>
  <c r="T15" i="11"/>
  <c r="BD23" i="1"/>
  <c r="BA22" i="1"/>
  <c r="T14" i="11" l="1"/>
  <c r="T95" i="11" s="1"/>
  <c r="Q95" i="11"/>
  <c r="BD22" i="1"/>
  <c r="BA21" i="1"/>
  <c r="BD21" i="1" l="1"/>
  <c r="BA20" i="1"/>
  <c r="BD20" i="1" l="1"/>
  <c r="BA19" i="1"/>
  <c r="BD19" i="1" l="1"/>
  <c r="BA18" i="1"/>
  <c r="BD18" i="1" l="1"/>
  <c r="BA17" i="1"/>
  <c r="BD17" i="1" l="1"/>
  <c r="BA16" i="1"/>
  <c r="BD16" i="1" l="1"/>
  <c r="BA15" i="1"/>
  <c r="BD15" i="1" l="1"/>
  <c r="BA14" i="1"/>
  <c r="BD14" i="1" l="1"/>
  <c r="BA95" i="1"/>
  <c r="BD95" i="1" l="1"/>
  <c r="AA93" i="11" l="1"/>
  <c r="AA92" i="11"/>
  <c r="AA91" i="11"/>
  <c r="AA90" i="11"/>
  <c r="AA89" i="11"/>
  <c r="AA88" i="11"/>
  <c r="AA87" i="11"/>
  <c r="AA86" i="11"/>
  <c r="AA85" i="11"/>
  <c r="AA84" i="11"/>
  <c r="AA83" i="11"/>
  <c r="AA82" i="11"/>
  <c r="AA81" i="11"/>
  <c r="AA80" i="11"/>
  <c r="AA79" i="11"/>
  <c r="AA78" i="11"/>
  <c r="AA77" i="11"/>
  <c r="AA76" i="11"/>
  <c r="AA75" i="11"/>
  <c r="AA74" i="11"/>
  <c r="AA73" i="11"/>
  <c r="AA72" i="11"/>
  <c r="AA71" i="11"/>
  <c r="AA70" i="11"/>
  <c r="AA69" i="11"/>
  <c r="AA68" i="11"/>
  <c r="AA67" i="11"/>
  <c r="AA66" i="11"/>
  <c r="AA65" i="11"/>
  <c r="AA64" i="11"/>
  <c r="AA63" i="11"/>
  <c r="AA62" i="11"/>
  <c r="AA61" i="11"/>
  <c r="AA60" i="11"/>
  <c r="AA59" i="11"/>
  <c r="AA58" i="11"/>
  <c r="AA57" i="11"/>
  <c r="AA56" i="11"/>
  <c r="AA55" i="11"/>
  <c r="AA54" i="11"/>
  <c r="AA23" i="11"/>
  <c r="AA13" i="11"/>
  <c r="AA12" i="11"/>
  <c r="Y53" i="11"/>
  <c r="Y52" i="11" s="1"/>
  <c r="AA52" i="11" s="1"/>
  <c r="G49" i="11"/>
  <c r="G45" i="11"/>
  <c r="G41" i="11"/>
  <c r="G37" i="11"/>
  <c r="Y22" i="11"/>
  <c r="AA22" i="11" s="1"/>
  <c r="G93" i="11"/>
  <c r="F93" i="11"/>
  <c r="I93" i="11" s="1"/>
  <c r="G92" i="11"/>
  <c r="F92" i="11"/>
  <c r="G91" i="11"/>
  <c r="F91" i="11"/>
  <c r="G90" i="11"/>
  <c r="F90" i="11"/>
  <c r="G89" i="11"/>
  <c r="F89" i="11"/>
  <c r="G88" i="11"/>
  <c r="F88" i="11"/>
  <c r="G87" i="11"/>
  <c r="F87" i="11"/>
  <c r="G86" i="11"/>
  <c r="F86" i="11"/>
  <c r="G85" i="11"/>
  <c r="F85" i="11"/>
  <c r="G84" i="11"/>
  <c r="F84" i="11"/>
  <c r="G83" i="11"/>
  <c r="F83" i="11"/>
  <c r="G82" i="11"/>
  <c r="F82" i="11"/>
  <c r="G81" i="11"/>
  <c r="F81" i="11"/>
  <c r="G80" i="11"/>
  <c r="F80" i="11"/>
  <c r="G79" i="11"/>
  <c r="F79" i="11"/>
  <c r="G78" i="11"/>
  <c r="F78" i="11"/>
  <c r="G77" i="11"/>
  <c r="F77" i="11"/>
  <c r="G76" i="11"/>
  <c r="F76" i="11"/>
  <c r="G75" i="11"/>
  <c r="F75" i="11"/>
  <c r="G74" i="11"/>
  <c r="F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2" i="11"/>
  <c r="G51" i="11"/>
  <c r="G50" i="11"/>
  <c r="G48" i="11"/>
  <c r="G47" i="11"/>
  <c r="G46" i="11"/>
  <c r="G44" i="11"/>
  <c r="G43" i="11"/>
  <c r="G42" i="11"/>
  <c r="G40" i="11"/>
  <c r="G39" i="11"/>
  <c r="G38" i="11"/>
  <c r="G36" i="11"/>
  <c r="G35" i="11"/>
  <c r="G34" i="11"/>
  <c r="G32" i="11"/>
  <c r="G31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W95" i="11"/>
  <c r="G53" i="11" l="1"/>
  <c r="Y21" i="11"/>
  <c r="AA53" i="11"/>
  <c r="Y51" i="11"/>
  <c r="I74" i="11"/>
  <c r="I78" i="11"/>
  <c r="I82" i="11"/>
  <c r="I86" i="11"/>
  <c r="I90" i="11"/>
  <c r="I77" i="11"/>
  <c r="I81" i="11"/>
  <c r="I85" i="11"/>
  <c r="I89" i="11"/>
  <c r="G30" i="11"/>
  <c r="I76" i="11"/>
  <c r="I80" i="11"/>
  <c r="I84" i="11"/>
  <c r="I88" i="11"/>
  <c r="I92" i="11"/>
  <c r="Z95" i="11"/>
  <c r="G33" i="11"/>
  <c r="I75" i="11"/>
  <c r="I79" i="11"/>
  <c r="I83" i="11"/>
  <c r="I87" i="11"/>
  <c r="I91" i="11"/>
  <c r="A222" i="15"/>
  <c r="Y50" i="11" l="1"/>
  <c r="AA51" i="11"/>
  <c r="Y20" i="11"/>
  <c r="AA21" i="11"/>
  <c r="C3" i="4"/>
  <c r="C1" i="3"/>
  <c r="C1" i="4" s="1"/>
  <c r="A1" i="9"/>
  <c r="Y19" i="11" l="1"/>
  <c r="AA20" i="11"/>
  <c r="AA50" i="11"/>
  <c r="Y49" i="11"/>
  <c r="G210" i="15"/>
  <c r="G209" i="15"/>
  <c r="G201" i="15"/>
  <c r="G192" i="15"/>
  <c r="G182" i="15"/>
  <c r="G174" i="15"/>
  <c r="G173" i="15"/>
  <c r="G165" i="15"/>
  <c r="G164" i="15"/>
  <c r="G156" i="15"/>
  <c r="G155" i="15"/>
  <c r="G146" i="15"/>
  <c r="G137" i="15"/>
  <c r="G128" i="15"/>
  <c r="G111" i="15"/>
  <c r="G110" i="15"/>
  <c r="G102" i="15"/>
  <c r="G101" i="15"/>
  <c r="G93" i="15"/>
  <c r="G92" i="15"/>
  <c r="G75" i="15"/>
  <c r="G74" i="15"/>
  <c r="G65" i="15"/>
  <c r="G66" i="15"/>
  <c r="G191" i="15"/>
  <c r="G200" i="15"/>
  <c r="G48" i="15"/>
  <c r="G119" i="15"/>
  <c r="G138" i="15"/>
  <c r="G83" i="15"/>
  <c r="G120" i="15"/>
  <c r="G84" i="15"/>
  <c r="G129" i="15"/>
  <c r="G147" i="15"/>
  <c r="G57" i="15"/>
  <c r="G56" i="15"/>
  <c r="M10" i="9"/>
  <c r="I41" i="14"/>
  <c r="I43" i="14"/>
  <c r="K44" i="12"/>
  <c r="K35" i="14" s="1"/>
  <c r="K40" i="12"/>
  <c r="I33" i="13" s="1"/>
  <c r="K28" i="12"/>
  <c r="A14" i="1"/>
  <c r="C89" i="3"/>
  <c r="C88" i="3"/>
  <c r="C86" i="3"/>
  <c r="C85" i="3"/>
  <c r="C84" i="3"/>
  <c r="C82" i="3"/>
  <c r="C81" i="3"/>
  <c r="C80" i="3"/>
  <c r="C78" i="3"/>
  <c r="C77" i="3"/>
  <c r="C76" i="3"/>
  <c r="C74" i="3"/>
  <c r="C73" i="3"/>
  <c r="C72" i="3"/>
  <c r="C70" i="3"/>
  <c r="C69" i="3"/>
  <c r="C68" i="3"/>
  <c r="C66" i="3"/>
  <c r="I65" i="3"/>
  <c r="C65" i="3"/>
  <c r="G64" i="3"/>
  <c r="E64" i="3"/>
  <c r="I63" i="3"/>
  <c r="G63" i="3"/>
  <c r="E63" i="3"/>
  <c r="I62" i="3"/>
  <c r="G62" i="3"/>
  <c r="C62" i="3"/>
  <c r="I61" i="3"/>
  <c r="E61" i="3"/>
  <c r="C61" i="3"/>
  <c r="G60" i="3"/>
  <c r="E60" i="3"/>
  <c r="C60" i="3"/>
  <c r="I59" i="3"/>
  <c r="G59" i="3"/>
  <c r="E59" i="3"/>
  <c r="I58" i="3"/>
  <c r="G58" i="3"/>
  <c r="C58" i="3"/>
  <c r="I57" i="3"/>
  <c r="E57" i="3"/>
  <c r="C57" i="3"/>
  <c r="G56" i="3"/>
  <c r="C56" i="3"/>
  <c r="I55" i="3"/>
  <c r="G55" i="3"/>
  <c r="E55" i="3"/>
  <c r="G54" i="3"/>
  <c r="C54" i="3"/>
  <c r="I53" i="3"/>
  <c r="G53" i="3"/>
  <c r="C53" i="3"/>
  <c r="I52" i="3"/>
  <c r="G52" i="3"/>
  <c r="I51" i="3"/>
  <c r="G51" i="3"/>
  <c r="C51" i="3"/>
  <c r="G50" i="3"/>
  <c r="C50" i="3"/>
  <c r="I49" i="3"/>
  <c r="I48" i="3"/>
  <c r="C48" i="3"/>
  <c r="I47" i="3"/>
  <c r="I46" i="3"/>
  <c r="C46" i="3"/>
  <c r="I45" i="3"/>
  <c r="I44" i="3"/>
  <c r="C44" i="3"/>
  <c r="I43" i="3"/>
  <c r="I42" i="3"/>
  <c r="C42" i="3"/>
  <c r="I41" i="3"/>
  <c r="I40" i="3"/>
  <c r="C40" i="3"/>
  <c r="I39" i="3"/>
  <c r="I38" i="3"/>
  <c r="C38" i="3"/>
  <c r="I37" i="3"/>
  <c r="I36" i="3"/>
  <c r="C36" i="3"/>
  <c r="I35" i="3"/>
  <c r="I34" i="3"/>
  <c r="C34" i="3"/>
  <c r="I33" i="3"/>
  <c r="I32" i="3"/>
  <c r="C32" i="3"/>
  <c r="I31" i="3"/>
  <c r="I30" i="3"/>
  <c r="G30" i="3"/>
  <c r="C30" i="3"/>
  <c r="C29" i="3"/>
  <c r="I28" i="3"/>
  <c r="G28" i="3"/>
  <c r="I27" i="3"/>
  <c r="G27" i="3"/>
  <c r="C26" i="3"/>
  <c r="G25" i="3"/>
  <c r="I24" i="3"/>
  <c r="C24" i="3"/>
  <c r="I23" i="3"/>
  <c r="G23" i="3"/>
  <c r="C23" i="3"/>
  <c r="I22" i="3"/>
  <c r="C22" i="3"/>
  <c r="G21" i="3"/>
  <c r="C21" i="3"/>
  <c r="I20" i="3"/>
  <c r="I19" i="3"/>
  <c r="G19" i="3"/>
  <c r="C19" i="3"/>
  <c r="G18" i="3"/>
  <c r="C18" i="3"/>
  <c r="I17" i="3"/>
  <c r="G17" i="3"/>
  <c r="C17" i="3"/>
  <c r="I16" i="3"/>
  <c r="G16" i="3"/>
  <c r="I15" i="3"/>
  <c r="G15" i="3"/>
  <c r="C15" i="3"/>
  <c r="G14" i="3"/>
  <c r="C14" i="3"/>
  <c r="I13" i="3"/>
  <c r="G13" i="3"/>
  <c r="I12" i="3"/>
  <c r="G12" i="3"/>
  <c r="I11" i="3"/>
  <c r="G11" i="3"/>
  <c r="C11" i="3"/>
  <c r="G10" i="3"/>
  <c r="C10" i="3"/>
  <c r="GB93" i="1"/>
  <c r="GB92" i="1"/>
  <c r="GB91" i="1"/>
  <c r="GB90" i="1"/>
  <c r="GB89" i="1"/>
  <c r="GB88" i="1"/>
  <c r="GB87" i="1"/>
  <c r="GB86" i="1"/>
  <c r="GB85" i="1"/>
  <c r="GB84" i="1"/>
  <c r="GB83" i="1"/>
  <c r="GB82" i="1"/>
  <c r="GB81" i="1"/>
  <c r="GB80" i="1"/>
  <c r="GB79" i="1"/>
  <c r="GB78" i="1"/>
  <c r="GB77" i="1"/>
  <c r="GB76" i="1"/>
  <c r="GB75" i="1"/>
  <c r="GB74" i="1"/>
  <c r="GB73" i="1"/>
  <c r="GB72" i="1"/>
  <c r="GB71" i="1"/>
  <c r="GB70" i="1"/>
  <c r="GB69" i="1"/>
  <c r="GB68" i="1"/>
  <c r="GB67" i="1"/>
  <c r="GB66" i="1"/>
  <c r="GB65" i="1"/>
  <c r="GB64" i="1"/>
  <c r="GB63" i="1"/>
  <c r="GB62" i="1"/>
  <c r="GB61" i="1"/>
  <c r="GB60" i="1"/>
  <c r="GB59" i="1"/>
  <c r="GB58" i="1"/>
  <c r="GB57" i="1"/>
  <c r="GB56" i="1"/>
  <c r="GB55" i="1"/>
  <c r="GB54" i="1"/>
  <c r="GB53" i="1"/>
  <c r="GB52" i="1"/>
  <c r="GB51" i="1"/>
  <c r="GB50" i="1"/>
  <c r="GB49" i="1"/>
  <c r="GB48" i="1"/>
  <c r="GB47" i="1"/>
  <c r="GB46" i="1"/>
  <c r="GB45" i="1"/>
  <c r="GB44" i="1"/>
  <c r="GB43" i="1"/>
  <c r="GB42" i="1"/>
  <c r="GB41" i="1"/>
  <c r="GB40" i="1"/>
  <c r="GB39" i="1"/>
  <c r="GB38" i="1"/>
  <c r="GB37" i="1"/>
  <c r="GB36" i="1"/>
  <c r="GB35" i="1"/>
  <c r="GB34" i="1"/>
  <c r="GB33" i="1"/>
  <c r="GB32" i="1"/>
  <c r="GB31" i="1"/>
  <c r="GB30" i="1"/>
  <c r="GB29" i="1"/>
  <c r="GB28" i="1"/>
  <c r="GB27" i="1"/>
  <c r="GB26" i="1"/>
  <c r="GB25" i="1"/>
  <c r="GB24" i="1"/>
  <c r="GB23" i="1"/>
  <c r="GB22" i="1"/>
  <c r="GB21" i="1"/>
  <c r="GB20" i="1"/>
  <c r="GB19" i="1"/>
  <c r="GB18" i="1"/>
  <c r="GB17" i="1"/>
  <c r="GB16" i="1"/>
  <c r="GB15" i="1"/>
  <c r="GB14" i="1"/>
  <c r="FU93" i="1"/>
  <c r="FU92" i="1"/>
  <c r="FU91" i="1"/>
  <c r="FU90" i="1"/>
  <c r="FU89" i="1"/>
  <c r="FU88" i="1"/>
  <c r="FU87" i="1"/>
  <c r="FU86" i="1"/>
  <c r="FU85" i="1"/>
  <c r="FU84" i="1"/>
  <c r="FU83" i="1"/>
  <c r="FU82" i="1"/>
  <c r="FU81" i="1"/>
  <c r="FU80" i="1"/>
  <c r="FU79" i="1"/>
  <c r="FU78" i="1"/>
  <c r="FU77" i="1"/>
  <c r="FU76" i="1"/>
  <c r="FU75" i="1"/>
  <c r="FU74" i="1"/>
  <c r="FU73" i="1"/>
  <c r="FU72" i="1"/>
  <c r="FU71" i="1"/>
  <c r="FU70" i="1"/>
  <c r="FU69" i="1"/>
  <c r="FU68" i="1"/>
  <c r="FU67" i="1"/>
  <c r="FU66" i="1"/>
  <c r="FU65" i="1"/>
  <c r="FU64" i="1"/>
  <c r="FU63" i="1"/>
  <c r="FU62" i="1"/>
  <c r="FU61" i="1"/>
  <c r="FU60" i="1"/>
  <c r="FU59" i="1"/>
  <c r="FU58" i="1"/>
  <c r="FU57" i="1"/>
  <c r="FU56" i="1"/>
  <c r="FU55" i="1"/>
  <c r="FU54" i="1"/>
  <c r="FU53" i="1"/>
  <c r="FU52" i="1"/>
  <c r="FU51" i="1"/>
  <c r="FU50" i="1"/>
  <c r="FU49" i="1"/>
  <c r="FU48" i="1"/>
  <c r="FU47" i="1"/>
  <c r="FU46" i="1"/>
  <c r="FU45" i="1"/>
  <c r="FU44" i="1"/>
  <c r="FU43" i="1"/>
  <c r="FU42" i="1"/>
  <c r="FU41" i="1"/>
  <c r="FU40" i="1"/>
  <c r="FU39" i="1"/>
  <c r="FU38" i="1"/>
  <c r="FU37" i="1"/>
  <c r="FU36" i="1"/>
  <c r="FU35" i="1"/>
  <c r="FU34" i="1"/>
  <c r="FU33" i="1"/>
  <c r="FU32" i="1"/>
  <c r="FU31" i="1"/>
  <c r="FU30" i="1"/>
  <c r="FU29" i="1"/>
  <c r="FU28" i="1"/>
  <c r="FU27" i="1"/>
  <c r="FU26" i="1"/>
  <c r="FU25" i="1"/>
  <c r="FU24" i="1"/>
  <c r="FU23" i="1"/>
  <c r="FU22" i="1"/>
  <c r="FU21" i="1"/>
  <c r="FU20" i="1"/>
  <c r="FU19" i="1"/>
  <c r="FU18" i="1"/>
  <c r="FU17" i="1"/>
  <c r="FU16" i="1"/>
  <c r="FU15" i="1"/>
  <c r="FU14" i="1"/>
  <c r="FN93" i="1"/>
  <c r="FN92" i="1"/>
  <c r="FN91" i="1"/>
  <c r="FN90" i="1"/>
  <c r="FN89" i="1"/>
  <c r="FN88" i="1"/>
  <c r="FN87" i="1"/>
  <c r="FN86" i="1"/>
  <c r="FN85" i="1"/>
  <c r="FN84" i="1"/>
  <c r="FN83" i="1"/>
  <c r="FN82" i="1"/>
  <c r="FN81" i="1"/>
  <c r="FN80" i="1"/>
  <c r="FN79" i="1"/>
  <c r="FN78" i="1"/>
  <c r="FN77" i="1"/>
  <c r="FN76" i="1"/>
  <c r="FN75" i="1"/>
  <c r="FN74" i="1"/>
  <c r="FN73" i="1"/>
  <c r="FN72" i="1"/>
  <c r="FN71" i="1"/>
  <c r="FN70" i="1"/>
  <c r="FN69" i="1"/>
  <c r="FN68" i="1"/>
  <c r="FN67" i="1"/>
  <c r="FN66" i="1"/>
  <c r="FN65" i="1"/>
  <c r="FN64" i="1"/>
  <c r="FN63" i="1"/>
  <c r="FN62" i="1"/>
  <c r="FN61" i="1"/>
  <c r="FN60" i="1"/>
  <c r="FN59" i="1"/>
  <c r="FN58" i="1"/>
  <c r="FN57" i="1"/>
  <c r="FN56" i="1"/>
  <c r="FN55" i="1"/>
  <c r="FN54" i="1"/>
  <c r="FN53" i="1"/>
  <c r="FN52" i="1"/>
  <c r="FN51" i="1"/>
  <c r="FN50" i="1"/>
  <c r="FN49" i="1"/>
  <c r="FN48" i="1"/>
  <c r="FN47" i="1"/>
  <c r="FN46" i="1"/>
  <c r="FN45" i="1"/>
  <c r="FN44" i="1"/>
  <c r="FN43" i="1"/>
  <c r="FN42" i="1"/>
  <c r="FN41" i="1"/>
  <c r="FN40" i="1"/>
  <c r="FN39" i="1"/>
  <c r="FN38" i="1"/>
  <c r="FN37" i="1"/>
  <c r="FN36" i="1"/>
  <c r="FN35" i="1"/>
  <c r="FN34" i="1"/>
  <c r="FN33" i="1"/>
  <c r="FN32" i="1"/>
  <c r="FN31" i="1"/>
  <c r="FN30" i="1"/>
  <c r="FN29" i="1"/>
  <c r="FN28" i="1"/>
  <c r="FN27" i="1"/>
  <c r="FN26" i="1"/>
  <c r="FN25" i="1"/>
  <c r="FN24" i="1"/>
  <c r="FN23" i="1"/>
  <c r="FN22" i="1"/>
  <c r="FN21" i="1"/>
  <c r="FN20" i="1"/>
  <c r="FN19" i="1"/>
  <c r="FN18" i="1"/>
  <c r="FN17" i="1"/>
  <c r="FN16" i="1"/>
  <c r="FN15" i="1"/>
  <c r="FN14" i="1"/>
  <c r="EZ93" i="1"/>
  <c r="EZ92" i="1"/>
  <c r="EZ91" i="1"/>
  <c r="EZ90" i="1"/>
  <c r="EZ89" i="1"/>
  <c r="EZ88" i="1"/>
  <c r="EZ87" i="1"/>
  <c r="EZ86" i="1"/>
  <c r="EZ85" i="1"/>
  <c r="EZ84" i="1"/>
  <c r="EZ83" i="1"/>
  <c r="EZ82" i="1"/>
  <c r="EZ81" i="1"/>
  <c r="EZ80" i="1"/>
  <c r="EZ79" i="1"/>
  <c r="EZ78" i="1"/>
  <c r="EZ77" i="1"/>
  <c r="EZ76" i="1"/>
  <c r="EZ75" i="1"/>
  <c r="EZ74" i="1"/>
  <c r="EZ73" i="1"/>
  <c r="EZ72" i="1"/>
  <c r="EZ71" i="1"/>
  <c r="EZ70" i="1"/>
  <c r="EZ69" i="1"/>
  <c r="EZ68" i="1"/>
  <c r="EZ67" i="1"/>
  <c r="EZ66" i="1"/>
  <c r="EZ65" i="1"/>
  <c r="EZ64" i="1"/>
  <c r="EZ63" i="1"/>
  <c r="EZ62" i="1"/>
  <c r="EZ61" i="1"/>
  <c r="EZ60" i="1"/>
  <c r="EZ59" i="1"/>
  <c r="EZ58" i="1"/>
  <c r="EZ57" i="1"/>
  <c r="EZ56" i="1"/>
  <c r="EZ55" i="1"/>
  <c r="EZ54" i="1"/>
  <c r="EZ53" i="1"/>
  <c r="EZ52" i="1"/>
  <c r="EZ51" i="1"/>
  <c r="EZ50" i="1"/>
  <c r="EZ49" i="1"/>
  <c r="EZ48" i="1"/>
  <c r="EZ47" i="1"/>
  <c r="EZ46" i="1"/>
  <c r="EZ45" i="1"/>
  <c r="EZ44" i="1"/>
  <c r="EZ43" i="1"/>
  <c r="EZ42" i="1"/>
  <c r="EZ41" i="1"/>
  <c r="EZ40" i="1"/>
  <c r="EZ39" i="1"/>
  <c r="EZ38" i="1"/>
  <c r="EZ37" i="1"/>
  <c r="EZ36" i="1"/>
  <c r="EZ35" i="1"/>
  <c r="EZ34" i="1"/>
  <c r="EZ33" i="1"/>
  <c r="EZ32" i="1"/>
  <c r="EZ31" i="1"/>
  <c r="EZ30" i="1"/>
  <c r="EZ29" i="1"/>
  <c r="EZ28" i="1"/>
  <c r="EZ27" i="1"/>
  <c r="EZ26" i="1"/>
  <c r="EZ25" i="1"/>
  <c r="EZ24" i="1"/>
  <c r="EZ23" i="1"/>
  <c r="EZ22" i="1"/>
  <c r="EZ21" i="1"/>
  <c r="EZ20" i="1"/>
  <c r="EZ19" i="1"/>
  <c r="EZ18" i="1"/>
  <c r="EZ17" i="1"/>
  <c r="EZ16" i="1"/>
  <c r="EZ15" i="1"/>
  <c r="EZ14" i="1"/>
  <c r="ET93" i="1"/>
  <c r="ET92" i="1"/>
  <c r="ET91" i="1"/>
  <c r="ET90" i="1"/>
  <c r="ET89" i="1"/>
  <c r="ET88" i="1"/>
  <c r="ET87" i="1"/>
  <c r="ET86" i="1"/>
  <c r="ET85" i="1"/>
  <c r="ET84" i="1"/>
  <c r="ET83" i="1"/>
  <c r="ET82" i="1"/>
  <c r="ET81" i="1"/>
  <c r="ET80" i="1"/>
  <c r="ET79" i="1"/>
  <c r="ET78" i="1"/>
  <c r="ET77" i="1"/>
  <c r="ET76" i="1"/>
  <c r="ET75" i="1"/>
  <c r="ET74" i="1"/>
  <c r="ET73" i="1"/>
  <c r="ET72" i="1"/>
  <c r="ET71" i="1"/>
  <c r="ET70" i="1"/>
  <c r="ET69" i="1"/>
  <c r="ET68" i="1"/>
  <c r="ET67" i="1"/>
  <c r="ET66" i="1"/>
  <c r="ET65" i="1"/>
  <c r="ET64" i="1"/>
  <c r="ET63" i="1"/>
  <c r="ET62" i="1"/>
  <c r="ET61" i="1"/>
  <c r="ET60" i="1"/>
  <c r="ET59" i="1"/>
  <c r="ET58" i="1"/>
  <c r="ET57" i="1"/>
  <c r="ET56" i="1"/>
  <c r="ET55" i="1"/>
  <c r="ET54" i="1"/>
  <c r="ET53" i="1"/>
  <c r="ET52" i="1"/>
  <c r="ET51" i="1"/>
  <c r="ET50" i="1"/>
  <c r="ET49" i="1"/>
  <c r="ET48" i="1"/>
  <c r="ET47" i="1"/>
  <c r="ET46" i="1"/>
  <c r="ET45" i="1"/>
  <c r="ET44" i="1"/>
  <c r="ET43" i="1"/>
  <c r="ET42" i="1"/>
  <c r="ET41" i="1"/>
  <c r="ET40" i="1"/>
  <c r="ET39" i="1"/>
  <c r="ET38" i="1"/>
  <c r="ET37" i="1"/>
  <c r="ET36" i="1"/>
  <c r="ET35" i="1"/>
  <c r="ET34" i="1"/>
  <c r="ET33" i="1"/>
  <c r="ET32" i="1"/>
  <c r="ET31" i="1"/>
  <c r="ET30" i="1"/>
  <c r="ET29" i="1"/>
  <c r="ET28" i="1"/>
  <c r="ET27" i="1"/>
  <c r="ET26" i="1"/>
  <c r="ET25" i="1"/>
  <c r="ET24" i="1"/>
  <c r="ET23" i="1"/>
  <c r="ET22" i="1"/>
  <c r="ET21" i="1"/>
  <c r="ET20" i="1"/>
  <c r="ET19" i="1"/>
  <c r="ET18" i="1"/>
  <c r="ET17" i="1"/>
  <c r="ET16" i="1"/>
  <c r="ET15" i="1"/>
  <c r="ET14" i="1"/>
  <c r="EA93" i="1"/>
  <c r="EA92" i="1"/>
  <c r="EA91" i="1"/>
  <c r="EA90" i="1"/>
  <c r="EA89" i="1"/>
  <c r="EA88" i="1"/>
  <c r="EA87" i="1"/>
  <c r="EA86" i="1"/>
  <c r="EA85" i="1"/>
  <c r="EA84" i="1"/>
  <c r="EA83" i="1"/>
  <c r="EA82" i="1"/>
  <c r="EA81" i="1"/>
  <c r="EA80" i="1"/>
  <c r="EA79" i="1"/>
  <c r="EA78" i="1"/>
  <c r="EA77" i="1"/>
  <c r="EA76" i="1"/>
  <c r="EA75" i="1"/>
  <c r="EA74" i="1"/>
  <c r="EA73" i="1"/>
  <c r="EA72" i="1"/>
  <c r="EA71" i="1"/>
  <c r="EA70" i="1"/>
  <c r="EA69" i="1"/>
  <c r="EA68" i="1"/>
  <c r="EA67" i="1"/>
  <c r="EA66" i="1"/>
  <c r="EA65" i="1"/>
  <c r="EA64" i="1"/>
  <c r="EA63" i="1"/>
  <c r="EA62" i="1"/>
  <c r="EA61" i="1"/>
  <c r="EA60" i="1"/>
  <c r="EA59" i="1"/>
  <c r="EA58" i="1"/>
  <c r="EA57" i="1"/>
  <c r="EA56" i="1"/>
  <c r="EA55" i="1"/>
  <c r="EA54" i="1"/>
  <c r="EA53" i="1"/>
  <c r="EA52" i="1"/>
  <c r="EA51" i="1"/>
  <c r="EA50" i="1"/>
  <c r="EA49" i="1"/>
  <c r="EA48" i="1"/>
  <c r="EA47" i="1"/>
  <c r="EA46" i="1"/>
  <c r="EA45" i="1"/>
  <c r="EA44" i="1"/>
  <c r="EA43" i="1"/>
  <c r="EA42" i="1"/>
  <c r="EA41" i="1"/>
  <c r="EA40" i="1"/>
  <c r="EA39" i="1"/>
  <c r="EA38" i="1"/>
  <c r="EA37" i="1"/>
  <c r="EA36" i="1"/>
  <c r="EA35" i="1"/>
  <c r="EA34" i="1"/>
  <c r="EA33" i="1"/>
  <c r="EA32" i="1"/>
  <c r="EA31" i="1"/>
  <c r="EA30" i="1"/>
  <c r="EA29" i="1"/>
  <c r="EA28" i="1"/>
  <c r="EA27" i="1"/>
  <c r="EA26" i="1"/>
  <c r="EA25" i="1"/>
  <c r="EA24" i="1"/>
  <c r="EA23" i="1"/>
  <c r="EA22" i="1"/>
  <c r="EA21" i="1"/>
  <c r="EA20" i="1"/>
  <c r="EA19" i="1"/>
  <c r="EA18" i="1"/>
  <c r="EA17" i="1"/>
  <c r="EA16" i="1"/>
  <c r="EA15" i="1"/>
  <c r="EA14" i="1"/>
  <c r="DT93" i="1"/>
  <c r="DT92" i="1"/>
  <c r="DT91" i="1"/>
  <c r="DT90" i="1"/>
  <c r="DT89" i="1"/>
  <c r="DT88" i="1"/>
  <c r="DT87" i="1"/>
  <c r="DT86" i="1"/>
  <c r="DT85" i="1"/>
  <c r="DT84" i="1"/>
  <c r="DT83" i="1"/>
  <c r="DT82" i="1"/>
  <c r="DT81" i="1"/>
  <c r="DT80" i="1"/>
  <c r="DT79" i="1"/>
  <c r="DT78" i="1"/>
  <c r="DT77" i="1"/>
  <c r="DT76" i="1"/>
  <c r="DT75" i="1"/>
  <c r="DT74" i="1"/>
  <c r="DT73" i="1"/>
  <c r="DT72" i="1"/>
  <c r="DT71" i="1"/>
  <c r="DT70" i="1"/>
  <c r="DT69" i="1"/>
  <c r="DT68" i="1"/>
  <c r="DT67" i="1"/>
  <c r="DT66" i="1"/>
  <c r="DT65" i="1"/>
  <c r="DT64" i="1"/>
  <c r="DT63" i="1"/>
  <c r="DT62" i="1"/>
  <c r="DT61" i="1"/>
  <c r="DT60" i="1"/>
  <c r="DT59" i="1"/>
  <c r="DT58" i="1"/>
  <c r="DT57" i="1"/>
  <c r="DT56" i="1"/>
  <c r="DT55" i="1"/>
  <c r="DT54" i="1"/>
  <c r="DT53" i="1"/>
  <c r="DT52" i="1"/>
  <c r="DT51" i="1"/>
  <c r="DT50" i="1"/>
  <c r="DT49" i="1"/>
  <c r="DT48" i="1"/>
  <c r="DT47" i="1"/>
  <c r="DT46" i="1"/>
  <c r="DT45" i="1"/>
  <c r="DT44" i="1"/>
  <c r="DT43" i="1"/>
  <c r="DT42" i="1"/>
  <c r="DT41" i="1"/>
  <c r="DT40" i="1"/>
  <c r="DT39" i="1"/>
  <c r="DT38" i="1"/>
  <c r="DT37" i="1"/>
  <c r="DT36" i="1"/>
  <c r="DT35" i="1"/>
  <c r="DT34" i="1"/>
  <c r="DT33" i="1"/>
  <c r="DT32" i="1"/>
  <c r="DT31" i="1"/>
  <c r="DT30" i="1"/>
  <c r="DT29" i="1"/>
  <c r="DT28" i="1"/>
  <c r="DT27" i="1"/>
  <c r="DT26" i="1"/>
  <c r="DT25" i="1"/>
  <c r="DT24" i="1"/>
  <c r="DT23" i="1"/>
  <c r="DT22" i="1"/>
  <c r="DT21" i="1"/>
  <c r="DT20" i="1"/>
  <c r="DT19" i="1"/>
  <c r="DT18" i="1"/>
  <c r="DT17" i="1"/>
  <c r="DT16" i="1"/>
  <c r="DT15" i="1"/>
  <c r="DT14" i="1"/>
  <c r="DN93" i="1"/>
  <c r="DN92" i="1"/>
  <c r="DN91" i="1"/>
  <c r="DN90" i="1"/>
  <c r="DN89" i="1"/>
  <c r="DN88" i="1"/>
  <c r="DN87" i="1"/>
  <c r="DN86" i="1"/>
  <c r="DN85" i="1"/>
  <c r="DN84" i="1"/>
  <c r="DN83" i="1"/>
  <c r="DN82" i="1"/>
  <c r="DN81" i="1"/>
  <c r="DN80" i="1"/>
  <c r="DN79" i="1"/>
  <c r="DN78" i="1"/>
  <c r="DN77" i="1"/>
  <c r="DN76" i="1"/>
  <c r="DN75" i="1"/>
  <c r="DN74" i="1"/>
  <c r="DN73" i="1"/>
  <c r="DN72" i="1"/>
  <c r="DN71" i="1"/>
  <c r="DN70" i="1"/>
  <c r="DN69" i="1"/>
  <c r="DN68" i="1"/>
  <c r="DN67" i="1"/>
  <c r="DN66" i="1"/>
  <c r="DN65" i="1"/>
  <c r="DN64" i="1"/>
  <c r="DN63" i="1"/>
  <c r="DN62" i="1"/>
  <c r="DN61" i="1"/>
  <c r="DN60" i="1"/>
  <c r="DN59" i="1"/>
  <c r="DN58" i="1"/>
  <c r="DN57" i="1"/>
  <c r="DN56" i="1"/>
  <c r="DN55" i="1"/>
  <c r="DN54" i="1"/>
  <c r="DN53" i="1"/>
  <c r="DN52" i="1"/>
  <c r="DN51" i="1"/>
  <c r="DN50" i="1"/>
  <c r="DN49" i="1"/>
  <c r="DN48" i="1"/>
  <c r="DN47" i="1"/>
  <c r="DN46" i="1"/>
  <c r="DN45" i="1"/>
  <c r="DN44" i="1"/>
  <c r="DN43" i="1"/>
  <c r="DN42" i="1"/>
  <c r="DN41" i="1"/>
  <c r="DN40" i="1"/>
  <c r="DN39" i="1"/>
  <c r="DN38" i="1"/>
  <c r="DN37" i="1"/>
  <c r="DN36" i="1"/>
  <c r="DN35" i="1"/>
  <c r="DN34" i="1"/>
  <c r="DN33" i="1"/>
  <c r="DN32" i="1"/>
  <c r="DN31" i="1"/>
  <c r="DN30" i="1"/>
  <c r="DN29" i="1"/>
  <c r="DN28" i="1"/>
  <c r="DN27" i="1"/>
  <c r="DN26" i="1"/>
  <c r="DN25" i="1"/>
  <c r="DN24" i="1"/>
  <c r="DN23" i="1"/>
  <c r="DN22" i="1"/>
  <c r="DN21" i="1"/>
  <c r="DN20" i="1"/>
  <c r="DN19" i="1"/>
  <c r="DN18" i="1"/>
  <c r="DN17" i="1"/>
  <c r="DN16" i="1"/>
  <c r="DN15" i="1"/>
  <c r="DN14" i="1"/>
  <c r="CT93" i="1"/>
  <c r="CT92" i="1"/>
  <c r="CT91" i="1"/>
  <c r="CT90" i="1"/>
  <c r="CT89" i="1"/>
  <c r="CT88" i="1"/>
  <c r="CT87" i="1"/>
  <c r="CT86" i="1"/>
  <c r="CT85" i="1"/>
  <c r="CT84" i="1"/>
  <c r="CT83" i="1"/>
  <c r="CT82" i="1"/>
  <c r="CT81" i="1"/>
  <c r="CT80" i="1"/>
  <c r="CT79" i="1"/>
  <c r="CT78" i="1"/>
  <c r="CT77" i="1"/>
  <c r="CT76" i="1"/>
  <c r="CT75" i="1"/>
  <c r="CT74" i="1"/>
  <c r="CT73" i="1"/>
  <c r="CT72" i="1"/>
  <c r="CT71" i="1"/>
  <c r="CT70" i="1"/>
  <c r="CT69" i="1"/>
  <c r="CT68" i="1"/>
  <c r="CT67" i="1"/>
  <c r="CT66" i="1"/>
  <c r="CT65" i="1"/>
  <c r="CT64" i="1"/>
  <c r="CT63" i="1"/>
  <c r="CT62" i="1"/>
  <c r="CT61" i="1"/>
  <c r="CT60" i="1"/>
  <c r="CT59" i="1"/>
  <c r="CT58" i="1"/>
  <c r="CN93" i="1"/>
  <c r="CN92" i="1"/>
  <c r="CN91" i="1"/>
  <c r="CN90" i="1"/>
  <c r="CN89" i="1"/>
  <c r="CN88" i="1"/>
  <c r="CN87" i="1"/>
  <c r="CN86" i="1"/>
  <c r="CN85" i="1"/>
  <c r="CN84" i="1"/>
  <c r="CN83" i="1"/>
  <c r="CN82" i="1"/>
  <c r="CN81" i="1"/>
  <c r="CN80" i="1"/>
  <c r="CN79" i="1"/>
  <c r="CN78" i="1"/>
  <c r="CN77" i="1"/>
  <c r="CN76" i="1"/>
  <c r="CN75" i="1"/>
  <c r="CN74" i="1"/>
  <c r="CN73" i="1"/>
  <c r="CN72" i="1"/>
  <c r="CN71" i="1"/>
  <c r="CN70" i="1"/>
  <c r="CN69" i="1"/>
  <c r="CN68" i="1"/>
  <c r="CN67" i="1"/>
  <c r="CN66" i="1"/>
  <c r="CN65" i="1"/>
  <c r="CN64" i="1"/>
  <c r="CN63" i="1"/>
  <c r="CN62" i="1"/>
  <c r="CN61" i="1"/>
  <c r="CN60" i="1"/>
  <c r="CN59" i="1"/>
  <c r="CN58" i="1"/>
  <c r="CN57" i="1"/>
  <c r="CN56" i="1"/>
  <c r="CN55" i="1"/>
  <c r="CN54" i="1"/>
  <c r="CN53" i="1"/>
  <c r="CN52" i="1"/>
  <c r="CN51" i="1"/>
  <c r="CN50" i="1"/>
  <c r="CN49" i="1"/>
  <c r="CN48" i="1"/>
  <c r="CN47" i="1"/>
  <c r="CN46" i="1"/>
  <c r="CN45" i="1"/>
  <c r="CN44" i="1"/>
  <c r="CN43" i="1"/>
  <c r="CN42" i="1"/>
  <c r="CN41" i="1"/>
  <c r="CN40" i="1"/>
  <c r="CN39" i="1"/>
  <c r="CN38" i="1"/>
  <c r="CN37" i="1"/>
  <c r="CN36" i="1"/>
  <c r="CN35" i="1"/>
  <c r="CN34" i="1"/>
  <c r="CN33" i="1"/>
  <c r="CN32" i="1"/>
  <c r="CN31" i="1"/>
  <c r="CN30" i="1"/>
  <c r="CN29" i="1"/>
  <c r="CN28" i="1"/>
  <c r="CN27" i="1"/>
  <c r="CN26" i="1"/>
  <c r="CN25" i="1"/>
  <c r="CN24" i="1"/>
  <c r="CN23" i="1"/>
  <c r="CN22" i="1"/>
  <c r="CN21" i="1"/>
  <c r="CN20" i="1"/>
  <c r="CN19" i="1"/>
  <c r="CN18" i="1"/>
  <c r="CN17" i="1"/>
  <c r="CN16" i="1"/>
  <c r="CN15" i="1"/>
  <c r="CN14" i="1"/>
  <c r="CH93" i="1"/>
  <c r="CH92" i="1"/>
  <c r="CH91" i="1"/>
  <c r="CH90" i="1"/>
  <c r="CH89" i="1"/>
  <c r="CH88" i="1"/>
  <c r="CH87" i="1"/>
  <c r="CH86" i="1"/>
  <c r="CH85" i="1"/>
  <c r="CH84" i="1"/>
  <c r="CH83" i="1"/>
  <c r="CH82" i="1"/>
  <c r="CH81" i="1"/>
  <c r="CH80" i="1"/>
  <c r="CH79" i="1"/>
  <c r="CH78" i="1"/>
  <c r="CH77" i="1"/>
  <c r="CH76" i="1"/>
  <c r="CH75" i="1"/>
  <c r="CH74" i="1"/>
  <c r="CH73" i="1"/>
  <c r="CH72" i="1"/>
  <c r="CH71" i="1"/>
  <c r="CH70" i="1"/>
  <c r="CH69" i="1"/>
  <c r="CH68" i="1"/>
  <c r="CH67" i="1"/>
  <c r="CH66" i="1"/>
  <c r="CH65" i="1"/>
  <c r="CH64" i="1"/>
  <c r="CH63" i="1"/>
  <c r="CH62" i="1"/>
  <c r="CH61" i="1"/>
  <c r="CH60" i="1"/>
  <c r="CH59" i="1"/>
  <c r="CH58" i="1"/>
  <c r="CH57" i="1"/>
  <c r="CH56" i="1"/>
  <c r="CH55" i="1"/>
  <c r="CH54" i="1"/>
  <c r="CH53" i="1"/>
  <c r="CH52" i="1"/>
  <c r="CH51" i="1"/>
  <c r="CH50" i="1"/>
  <c r="CH49" i="1"/>
  <c r="CH48" i="1"/>
  <c r="CH47" i="1"/>
  <c r="CH46" i="1"/>
  <c r="CH45" i="1"/>
  <c r="CH44" i="1"/>
  <c r="CH43" i="1"/>
  <c r="CH42" i="1"/>
  <c r="CH41" i="1"/>
  <c r="CH40" i="1"/>
  <c r="CH39" i="1"/>
  <c r="CH38" i="1"/>
  <c r="CH37" i="1"/>
  <c r="CH36" i="1"/>
  <c r="CH35" i="1"/>
  <c r="CH34" i="1"/>
  <c r="CH33" i="1"/>
  <c r="CH32" i="1"/>
  <c r="CH31" i="1"/>
  <c r="CH30" i="1"/>
  <c r="CH29" i="1"/>
  <c r="CH28" i="1"/>
  <c r="CH27" i="1"/>
  <c r="CH26" i="1"/>
  <c r="CH25" i="1"/>
  <c r="CH24" i="1"/>
  <c r="CH23" i="1"/>
  <c r="CH22" i="1"/>
  <c r="CH21" i="1"/>
  <c r="CH20" i="1"/>
  <c r="CH19" i="1"/>
  <c r="CH18" i="1"/>
  <c r="CH17" i="1"/>
  <c r="CH16" i="1"/>
  <c r="CH15" i="1"/>
  <c r="CH14" i="1"/>
  <c r="CA93" i="1"/>
  <c r="CA92" i="1"/>
  <c r="CA91" i="1"/>
  <c r="CA90" i="1"/>
  <c r="CA89" i="1"/>
  <c r="CA88" i="1"/>
  <c r="CA87" i="1"/>
  <c r="CA86" i="1"/>
  <c r="CA85" i="1"/>
  <c r="CA84" i="1"/>
  <c r="CA83" i="1"/>
  <c r="CA82" i="1"/>
  <c r="CA81" i="1"/>
  <c r="CA80" i="1"/>
  <c r="CA79" i="1"/>
  <c r="CA78" i="1"/>
  <c r="CA77" i="1"/>
  <c r="CA76" i="1"/>
  <c r="CA75" i="1"/>
  <c r="CA74" i="1"/>
  <c r="CA73" i="1"/>
  <c r="CA72" i="1"/>
  <c r="CA71" i="1"/>
  <c r="CA70" i="1"/>
  <c r="CA69" i="1"/>
  <c r="CA68" i="1"/>
  <c r="CA67" i="1"/>
  <c r="CA66" i="1"/>
  <c r="CA65" i="1"/>
  <c r="CA64" i="1"/>
  <c r="CA63" i="1"/>
  <c r="CA62" i="1"/>
  <c r="CA61" i="1"/>
  <c r="CA60" i="1"/>
  <c r="CA59" i="1"/>
  <c r="CA58" i="1"/>
  <c r="CA57" i="1"/>
  <c r="CA56" i="1"/>
  <c r="CA55" i="1"/>
  <c r="CA54" i="1"/>
  <c r="CA53" i="1"/>
  <c r="CA52" i="1"/>
  <c r="CA51" i="1"/>
  <c r="CA50" i="1"/>
  <c r="CA49" i="1"/>
  <c r="CA48" i="1"/>
  <c r="CA47" i="1"/>
  <c r="CA46" i="1"/>
  <c r="CA45" i="1"/>
  <c r="CA44" i="1"/>
  <c r="CA43" i="1"/>
  <c r="CA42" i="1"/>
  <c r="CA41" i="1"/>
  <c r="CA40" i="1"/>
  <c r="CA39" i="1"/>
  <c r="CA38" i="1"/>
  <c r="CA37" i="1"/>
  <c r="CA36" i="1"/>
  <c r="CA35" i="1"/>
  <c r="CA34" i="1"/>
  <c r="CA33" i="1"/>
  <c r="CA32" i="1"/>
  <c r="CA31" i="1"/>
  <c r="CA30" i="1"/>
  <c r="CA29" i="1"/>
  <c r="CA28" i="1"/>
  <c r="CA27" i="1"/>
  <c r="CA26" i="1"/>
  <c r="CA25" i="1"/>
  <c r="CA24" i="1"/>
  <c r="CA23" i="1"/>
  <c r="CA22" i="1"/>
  <c r="CA21" i="1"/>
  <c r="CA20" i="1"/>
  <c r="CA19" i="1"/>
  <c r="CA18" i="1"/>
  <c r="CA17" i="1"/>
  <c r="CA16" i="1"/>
  <c r="CA15" i="1"/>
  <c r="CA14" i="1"/>
  <c r="BT93" i="1"/>
  <c r="BT92" i="1"/>
  <c r="BT91" i="1"/>
  <c r="BT90" i="1"/>
  <c r="BT89" i="1"/>
  <c r="BT88" i="1"/>
  <c r="BT87" i="1"/>
  <c r="BT86" i="1"/>
  <c r="BT85" i="1"/>
  <c r="BT84" i="1"/>
  <c r="BT83" i="1"/>
  <c r="BT82" i="1"/>
  <c r="BT81" i="1"/>
  <c r="BT80" i="1"/>
  <c r="BT79" i="1"/>
  <c r="BT78" i="1"/>
  <c r="BT77" i="1"/>
  <c r="BT76" i="1"/>
  <c r="BT75" i="1"/>
  <c r="BT74" i="1"/>
  <c r="BT73" i="1"/>
  <c r="BT72" i="1"/>
  <c r="BT71" i="1"/>
  <c r="BT70" i="1"/>
  <c r="BT69" i="1"/>
  <c r="BT68" i="1"/>
  <c r="BT67" i="1"/>
  <c r="BT66" i="1"/>
  <c r="BT65" i="1"/>
  <c r="BT64" i="1"/>
  <c r="BT63" i="1"/>
  <c r="BT62" i="1"/>
  <c r="BT61" i="1"/>
  <c r="BT60" i="1"/>
  <c r="BT59" i="1"/>
  <c r="BT58" i="1"/>
  <c r="BT57" i="1"/>
  <c r="BT56" i="1"/>
  <c r="BT55" i="1"/>
  <c r="BT54" i="1"/>
  <c r="BT53" i="1"/>
  <c r="BT52" i="1"/>
  <c r="BT51" i="1"/>
  <c r="BT50" i="1"/>
  <c r="BT49" i="1"/>
  <c r="BT48" i="1"/>
  <c r="BT47" i="1"/>
  <c r="BT46" i="1"/>
  <c r="BT45" i="1"/>
  <c r="BT44" i="1"/>
  <c r="BT43" i="1"/>
  <c r="BT42" i="1"/>
  <c r="BT41" i="1"/>
  <c r="BT40" i="1"/>
  <c r="BT39" i="1"/>
  <c r="BT38" i="1"/>
  <c r="BT37" i="1"/>
  <c r="BT36" i="1"/>
  <c r="BT35" i="1"/>
  <c r="BT34" i="1"/>
  <c r="BT33" i="1"/>
  <c r="BT32" i="1"/>
  <c r="BT31" i="1"/>
  <c r="BT30" i="1"/>
  <c r="BT29" i="1"/>
  <c r="BT28" i="1"/>
  <c r="BT27" i="1"/>
  <c r="BT26" i="1"/>
  <c r="BT25" i="1"/>
  <c r="BT24" i="1"/>
  <c r="BT23" i="1"/>
  <c r="BT22" i="1"/>
  <c r="BT21" i="1"/>
  <c r="BT20" i="1"/>
  <c r="BT19" i="1"/>
  <c r="BT18" i="1"/>
  <c r="BT17" i="1"/>
  <c r="BT16" i="1"/>
  <c r="BT15" i="1"/>
  <c r="BT14" i="1"/>
  <c r="CS57" i="1"/>
  <c r="S57" i="1" s="1"/>
  <c r="E53" i="4" s="1"/>
  <c r="K53" i="4" s="1"/>
  <c r="FG93" i="1"/>
  <c r="FG92" i="1"/>
  <c r="FG91" i="1"/>
  <c r="FG90" i="1"/>
  <c r="FG89" i="1"/>
  <c r="FG88" i="1"/>
  <c r="FG87" i="1"/>
  <c r="FG86" i="1"/>
  <c r="FG85" i="1"/>
  <c r="FG84" i="1"/>
  <c r="FG83" i="1"/>
  <c r="FG82" i="1"/>
  <c r="FG81" i="1"/>
  <c r="FG80" i="1"/>
  <c r="FG79" i="1"/>
  <c r="FG78" i="1"/>
  <c r="FG77" i="1"/>
  <c r="FG76" i="1"/>
  <c r="FG75" i="1"/>
  <c r="FG74" i="1"/>
  <c r="FG73" i="1"/>
  <c r="FG72" i="1"/>
  <c r="FG71" i="1"/>
  <c r="FG70" i="1"/>
  <c r="FG69" i="1"/>
  <c r="FG68" i="1"/>
  <c r="FG67" i="1"/>
  <c r="FG66" i="1"/>
  <c r="FG65" i="1"/>
  <c r="FG64" i="1"/>
  <c r="FG63" i="1"/>
  <c r="FG62" i="1"/>
  <c r="FG61" i="1"/>
  <c r="FG60" i="1"/>
  <c r="FG59" i="1"/>
  <c r="FG58" i="1"/>
  <c r="FG57" i="1"/>
  <c r="FG56" i="1"/>
  <c r="FG55" i="1"/>
  <c r="FG54" i="1"/>
  <c r="FG53" i="1"/>
  <c r="FG52" i="1"/>
  <c r="FG51" i="1"/>
  <c r="FG50" i="1"/>
  <c r="FG49" i="1"/>
  <c r="FG48" i="1"/>
  <c r="FG47" i="1"/>
  <c r="FG46" i="1"/>
  <c r="FG45" i="1"/>
  <c r="FG44" i="1"/>
  <c r="FG43" i="1"/>
  <c r="FG42" i="1"/>
  <c r="FG41" i="1"/>
  <c r="FG40" i="1"/>
  <c r="FG39" i="1"/>
  <c r="FG38" i="1"/>
  <c r="FG37" i="1"/>
  <c r="FG36" i="1"/>
  <c r="FG35" i="1"/>
  <c r="FG34" i="1"/>
  <c r="FG33" i="1"/>
  <c r="FG32" i="1"/>
  <c r="FG31" i="1"/>
  <c r="FG30" i="1"/>
  <c r="FG29" i="1"/>
  <c r="FG28" i="1"/>
  <c r="FG27" i="1"/>
  <c r="FG26" i="1"/>
  <c r="FG25" i="1"/>
  <c r="FG24" i="1"/>
  <c r="FG23" i="1"/>
  <c r="FG22" i="1"/>
  <c r="FG21" i="1"/>
  <c r="FG20" i="1"/>
  <c r="FG19" i="1"/>
  <c r="FG18" i="1"/>
  <c r="FG17" i="1"/>
  <c r="FG16" i="1"/>
  <c r="FG15" i="1"/>
  <c r="FG14" i="1"/>
  <c r="EH93" i="1"/>
  <c r="EH92" i="1"/>
  <c r="EH91" i="1"/>
  <c r="EH90" i="1"/>
  <c r="EH89" i="1"/>
  <c r="EH88" i="1"/>
  <c r="EH87" i="1"/>
  <c r="EH86" i="1"/>
  <c r="EH85" i="1"/>
  <c r="EH84" i="1"/>
  <c r="EH83" i="1"/>
  <c r="EH82" i="1"/>
  <c r="EH81" i="1"/>
  <c r="EH80" i="1"/>
  <c r="EH79" i="1"/>
  <c r="EH78" i="1"/>
  <c r="EH77" i="1"/>
  <c r="EH76" i="1"/>
  <c r="EH75" i="1"/>
  <c r="EH74" i="1"/>
  <c r="EH73" i="1"/>
  <c r="EH72" i="1"/>
  <c r="EH71" i="1"/>
  <c r="EH70" i="1"/>
  <c r="EH69" i="1"/>
  <c r="EH68" i="1"/>
  <c r="EH67" i="1"/>
  <c r="EH66" i="1"/>
  <c r="EH65" i="1"/>
  <c r="EH64" i="1"/>
  <c r="EH63" i="1"/>
  <c r="EH62" i="1"/>
  <c r="EH61" i="1"/>
  <c r="EH60" i="1"/>
  <c r="EH59" i="1"/>
  <c r="EH58" i="1"/>
  <c r="EH57" i="1"/>
  <c r="EH56" i="1"/>
  <c r="EH55" i="1"/>
  <c r="EH54" i="1"/>
  <c r="EH53" i="1"/>
  <c r="EH52" i="1"/>
  <c r="EH51" i="1"/>
  <c r="EH50" i="1"/>
  <c r="EH49" i="1"/>
  <c r="EH48" i="1"/>
  <c r="EH47" i="1"/>
  <c r="EH46" i="1"/>
  <c r="EH45" i="1"/>
  <c r="EH44" i="1"/>
  <c r="EH43" i="1"/>
  <c r="EH42" i="1"/>
  <c r="EH41" i="1"/>
  <c r="EH40" i="1"/>
  <c r="EH39" i="1"/>
  <c r="EH38" i="1"/>
  <c r="EH37" i="1"/>
  <c r="EH36" i="1"/>
  <c r="EH35" i="1"/>
  <c r="EH34" i="1"/>
  <c r="EH33" i="1"/>
  <c r="EH32" i="1"/>
  <c r="EH31" i="1"/>
  <c r="EH30" i="1"/>
  <c r="EH29" i="1"/>
  <c r="EH28" i="1"/>
  <c r="EH27" i="1"/>
  <c r="EH26" i="1"/>
  <c r="EH25" i="1"/>
  <c r="EH24" i="1"/>
  <c r="EH23" i="1"/>
  <c r="EH22" i="1"/>
  <c r="EH21" i="1"/>
  <c r="EH20" i="1"/>
  <c r="EF19" i="1"/>
  <c r="DA93" i="1"/>
  <c r="DA92" i="1"/>
  <c r="DA91" i="1"/>
  <c r="DA90" i="1"/>
  <c r="DA89" i="1"/>
  <c r="DA88" i="1"/>
  <c r="DA87" i="1"/>
  <c r="DA86" i="1"/>
  <c r="DA85" i="1"/>
  <c r="DA84" i="1"/>
  <c r="DA83" i="1"/>
  <c r="DA82" i="1"/>
  <c r="DA81" i="1"/>
  <c r="DA80" i="1"/>
  <c r="DA79" i="1"/>
  <c r="DA78" i="1"/>
  <c r="DA77" i="1"/>
  <c r="DA76" i="1"/>
  <c r="DA75" i="1"/>
  <c r="DA74" i="1"/>
  <c r="DA73" i="1"/>
  <c r="DA72" i="1"/>
  <c r="DA71" i="1"/>
  <c r="DA70" i="1"/>
  <c r="DA69" i="1"/>
  <c r="DA68" i="1"/>
  <c r="DA67" i="1"/>
  <c r="DA66" i="1"/>
  <c r="DA65" i="1"/>
  <c r="DA64" i="1"/>
  <c r="DA63" i="1"/>
  <c r="DA62" i="1"/>
  <c r="DA61" i="1"/>
  <c r="DA60" i="1"/>
  <c r="DA59" i="1"/>
  <c r="DA58" i="1"/>
  <c r="DA57" i="1"/>
  <c r="DA56" i="1"/>
  <c r="DA55" i="1"/>
  <c r="DA54" i="1"/>
  <c r="DA53" i="1"/>
  <c r="DA52" i="1"/>
  <c r="DA51" i="1"/>
  <c r="DA50" i="1"/>
  <c r="DA49" i="1"/>
  <c r="DA48" i="1"/>
  <c r="DA47" i="1"/>
  <c r="DA46" i="1"/>
  <c r="DA45" i="1"/>
  <c r="DA44" i="1"/>
  <c r="DA43" i="1"/>
  <c r="DA42" i="1"/>
  <c r="DA41" i="1"/>
  <c r="DA40" i="1"/>
  <c r="DA39" i="1"/>
  <c r="DA38" i="1"/>
  <c r="DA37" i="1"/>
  <c r="DA36" i="1"/>
  <c r="DA35" i="1"/>
  <c r="DA34" i="1"/>
  <c r="DA33" i="1"/>
  <c r="DA32" i="1"/>
  <c r="DA31" i="1"/>
  <c r="DA30" i="1"/>
  <c r="DA29" i="1"/>
  <c r="DA28" i="1"/>
  <c r="DA27" i="1"/>
  <c r="DA26" i="1"/>
  <c r="DA25" i="1"/>
  <c r="DA24" i="1"/>
  <c r="DA23" i="1"/>
  <c r="DA22" i="1"/>
  <c r="DA21" i="1"/>
  <c r="DA20" i="1"/>
  <c r="DA19" i="1"/>
  <c r="DA18" i="1"/>
  <c r="DA17" i="1"/>
  <c r="DA16" i="1"/>
  <c r="DA15" i="1"/>
  <c r="DA14" i="1"/>
  <c r="M87" i="1"/>
  <c r="M73" i="1"/>
  <c r="GA95" i="1"/>
  <c r="FZ95" i="1"/>
  <c r="FX95" i="1"/>
  <c r="FT95" i="1"/>
  <c r="FS95" i="1"/>
  <c r="FQ95" i="1"/>
  <c r="FM95" i="1"/>
  <c r="FL95" i="1"/>
  <c r="FJ95" i="1"/>
  <c r="FF95" i="1"/>
  <c r="FE95" i="1"/>
  <c r="FC95" i="1"/>
  <c r="EY95" i="1"/>
  <c r="EW95" i="1"/>
  <c r="ES95" i="1"/>
  <c r="EQ95" i="1"/>
  <c r="EN95" i="1"/>
  <c r="EM95" i="1"/>
  <c r="EK95" i="1"/>
  <c r="EG95" i="1"/>
  <c r="ED95" i="1"/>
  <c r="DZ95" i="1"/>
  <c r="DY95" i="1"/>
  <c r="DW95" i="1"/>
  <c r="DS95" i="1"/>
  <c r="DQ95" i="1"/>
  <c r="DM95" i="1"/>
  <c r="DL95" i="1"/>
  <c r="DJ95" i="1"/>
  <c r="DG95" i="1"/>
  <c r="DF95" i="1"/>
  <c r="DD95" i="1"/>
  <c r="CZ95" i="1"/>
  <c r="CY95" i="1"/>
  <c r="CW95" i="1"/>
  <c r="CQ95" i="1"/>
  <c r="CM95" i="1"/>
  <c r="CK95" i="1"/>
  <c r="CG95" i="1"/>
  <c r="CF95" i="1"/>
  <c r="CD95" i="1"/>
  <c r="BZ95" i="1"/>
  <c r="BY95" i="1"/>
  <c r="BW95" i="1"/>
  <c r="BS95" i="1"/>
  <c r="BR95" i="1"/>
  <c r="BQ95" i="1"/>
  <c r="BO95" i="1"/>
  <c r="BK95" i="1"/>
  <c r="BG95" i="1"/>
  <c r="G45" i="3"/>
  <c r="G42" i="3"/>
  <c r="G39" i="3"/>
  <c r="G24" i="3"/>
  <c r="BL93" i="1"/>
  <c r="BL92" i="1"/>
  <c r="BL91" i="1"/>
  <c r="BL90" i="1"/>
  <c r="BL89" i="1"/>
  <c r="BL88" i="1"/>
  <c r="BL87" i="1"/>
  <c r="BL86" i="1"/>
  <c r="BL85" i="1"/>
  <c r="BL84" i="1"/>
  <c r="BL83" i="1"/>
  <c r="BL82" i="1"/>
  <c r="BL81" i="1"/>
  <c r="BL80" i="1"/>
  <c r="BL79" i="1"/>
  <c r="BL78" i="1"/>
  <c r="BL77" i="1"/>
  <c r="BL76" i="1"/>
  <c r="BL75" i="1"/>
  <c r="BL74" i="1"/>
  <c r="BL73" i="1"/>
  <c r="BL72" i="1"/>
  <c r="BL71" i="1"/>
  <c r="BL70" i="1"/>
  <c r="BL69" i="1"/>
  <c r="BL68" i="1"/>
  <c r="BL67" i="1"/>
  <c r="BL66" i="1"/>
  <c r="BL65" i="1"/>
  <c r="BL64" i="1"/>
  <c r="BL63" i="1"/>
  <c r="BL62" i="1"/>
  <c r="BL61" i="1"/>
  <c r="BL60" i="1"/>
  <c r="BL59" i="1"/>
  <c r="BL58" i="1"/>
  <c r="BL57" i="1"/>
  <c r="BL56" i="1"/>
  <c r="BL55" i="1"/>
  <c r="BL54" i="1"/>
  <c r="EB93" i="11"/>
  <c r="EB92" i="11"/>
  <c r="EB91" i="11"/>
  <c r="EB90" i="11"/>
  <c r="EB89" i="11"/>
  <c r="EB88" i="11"/>
  <c r="EB87" i="11"/>
  <c r="EB86" i="11"/>
  <c r="EB85" i="11"/>
  <c r="EB84" i="11"/>
  <c r="EB83" i="11"/>
  <c r="EB82" i="11"/>
  <c r="EB81" i="11"/>
  <c r="EB80" i="11"/>
  <c r="EB79" i="11"/>
  <c r="EB78" i="11"/>
  <c r="EB77" i="11"/>
  <c r="EB76" i="11"/>
  <c r="EB75" i="11"/>
  <c r="EB74" i="11"/>
  <c r="EB73" i="11"/>
  <c r="EB72" i="11"/>
  <c r="EB71" i="11"/>
  <c r="EB70" i="11"/>
  <c r="EB69" i="11"/>
  <c r="EB68" i="11"/>
  <c r="EB67" i="11"/>
  <c r="EB66" i="11"/>
  <c r="EB65" i="11"/>
  <c r="EB64" i="11"/>
  <c r="EB63" i="11"/>
  <c r="EB62" i="11"/>
  <c r="EB61" i="11"/>
  <c r="EB60" i="11"/>
  <c r="EB59" i="11"/>
  <c r="EB58" i="11"/>
  <c r="EB57" i="11"/>
  <c r="EB56" i="11"/>
  <c r="EB55" i="11"/>
  <c r="EB54" i="11"/>
  <c r="EB53" i="11"/>
  <c r="EB52" i="11"/>
  <c r="EB51" i="11"/>
  <c r="EB50" i="11"/>
  <c r="EB49" i="11"/>
  <c r="EB48" i="11"/>
  <c r="EB47" i="11"/>
  <c r="EB46" i="11"/>
  <c r="EB45" i="11"/>
  <c r="EB44" i="11"/>
  <c r="EB43" i="11"/>
  <c r="EB42" i="11"/>
  <c r="EB41" i="11"/>
  <c r="EB40" i="11"/>
  <c r="EB39" i="11"/>
  <c r="EB38" i="11"/>
  <c r="EB37" i="11"/>
  <c r="EB36" i="11"/>
  <c r="EB35" i="11"/>
  <c r="EB34" i="11"/>
  <c r="EB33" i="11"/>
  <c r="EB32" i="11"/>
  <c r="EB31" i="11"/>
  <c r="EB30" i="11"/>
  <c r="EB29" i="11"/>
  <c r="EB28" i="11"/>
  <c r="EB27" i="11"/>
  <c r="EB26" i="11"/>
  <c r="EB25" i="11"/>
  <c r="EB24" i="11"/>
  <c r="EB23" i="11"/>
  <c r="EB22" i="11"/>
  <c r="EB21" i="11"/>
  <c r="EB20" i="11"/>
  <c r="EB19" i="11"/>
  <c r="EB18" i="11"/>
  <c r="EB17" i="11"/>
  <c r="EB16" i="11"/>
  <c r="EB15" i="11"/>
  <c r="EB14" i="11"/>
  <c r="EB13" i="11"/>
  <c r="EB12" i="11"/>
  <c r="EW93" i="11"/>
  <c r="EW92" i="11"/>
  <c r="EW91" i="11"/>
  <c r="EW90" i="11"/>
  <c r="EW89" i="11"/>
  <c r="EW88" i="11"/>
  <c r="EW87" i="11"/>
  <c r="EW86" i="11"/>
  <c r="EW85" i="11"/>
  <c r="EW84" i="11"/>
  <c r="EW83" i="11"/>
  <c r="EW82" i="11"/>
  <c r="EW81" i="11"/>
  <c r="EW80" i="11"/>
  <c r="EW79" i="11"/>
  <c r="EW78" i="11"/>
  <c r="EW77" i="11"/>
  <c r="EW76" i="11"/>
  <c r="EW75" i="11"/>
  <c r="EW74" i="11"/>
  <c r="EW73" i="11"/>
  <c r="EW72" i="11"/>
  <c r="EW71" i="11"/>
  <c r="EW70" i="11"/>
  <c r="EW69" i="11"/>
  <c r="EW68" i="11"/>
  <c r="EW67" i="11"/>
  <c r="EW66" i="11"/>
  <c r="EW65" i="11"/>
  <c r="EW64" i="11"/>
  <c r="EW63" i="11"/>
  <c r="EW62" i="11"/>
  <c r="EW61" i="11"/>
  <c r="EW60" i="11"/>
  <c r="EW59" i="11"/>
  <c r="EW58" i="11"/>
  <c r="EW57" i="11"/>
  <c r="EW56" i="11"/>
  <c r="EW55" i="11"/>
  <c r="EW54" i="11"/>
  <c r="EW53" i="11"/>
  <c r="EW52" i="11"/>
  <c r="EW51" i="11"/>
  <c r="EW50" i="11"/>
  <c r="EW49" i="11"/>
  <c r="EW48" i="11"/>
  <c r="EW47" i="11"/>
  <c r="EW46" i="11"/>
  <c r="EW45" i="11"/>
  <c r="EW44" i="11"/>
  <c r="EW43" i="11"/>
  <c r="EW42" i="11"/>
  <c r="EW41" i="11"/>
  <c r="EW40" i="11"/>
  <c r="EW39" i="11"/>
  <c r="EW38" i="11"/>
  <c r="EW37" i="11"/>
  <c r="EW36" i="11"/>
  <c r="EW35" i="11"/>
  <c r="EW34" i="11"/>
  <c r="EW33" i="11"/>
  <c r="EW32" i="11"/>
  <c r="EW31" i="11"/>
  <c r="EW30" i="11"/>
  <c r="EW29" i="11"/>
  <c r="EW28" i="11"/>
  <c r="EW27" i="11"/>
  <c r="EW26" i="11"/>
  <c r="EW25" i="11"/>
  <c r="EW24" i="11"/>
  <c r="EW23" i="11"/>
  <c r="EW22" i="11"/>
  <c r="EW21" i="11"/>
  <c r="EW20" i="11"/>
  <c r="EW19" i="11"/>
  <c r="EW18" i="11"/>
  <c r="EW17" i="11"/>
  <c r="EW16" i="11"/>
  <c r="EW15" i="11"/>
  <c r="EW14" i="11"/>
  <c r="EW13" i="11"/>
  <c r="EW12" i="11"/>
  <c r="EW95" i="11" s="1"/>
  <c r="EP93" i="11"/>
  <c r="EP92" i="11"/>
  <c r="EP91" i="11"/>
  <c r="EP90" i="11"/>
  <c r="EP89" i="11"/>
  <c r="EP88" i="11"/>
  <c r="EP87" i="11"/>
  <c r="EP86" i="11"/>
  <c r="EP85" i="11"/>
  <c r="EP84" i="11"/>
  <c r="EP83" i="11"/>
  <c r="EP82" i="11"/>
  <c r="EP81" i="11"/>
  <c r="EP80" i="11"/>
  <c r="EP79" i="11"/>
  <c r="EP78" i="11"/>
  <c r="EP77" i="11"/>
  <c r="EP76" i="11"/>
  <c r="EP75" i="11"/>
  <c r="EP74" i="11"/>
  <c r="EP73" i="11"/>
  <c r="EP72" i="11"/>
  <c r="EP71" i="11"/>
  <c r="EP70" i="11"/>
  <c r="EP69" i="11"/>
  <c r="EP68" i="11"/>
  <c r="EP67" i="11"/>
  <c r="EP66" i="11"/>
  <c r="EP65" i="11"/>
  <c r="EP64" i="11"/>
  <c r="EP63" i="11"/>
  <c r="EP62" i="11"/>
  <c r="EP61" i="11"/>
  <c r="EP60" i="11"/>
  <c r="EP59" i="11"/>
  <c r="EP58" i="11"/>
  <c r="EP57" i="11"/>
  <c r="EP56" i="11"/>
  <c r="EP55" i="11"/>
  <c r="EP54" i="11"/>
  <c r="EP53" i="11"/>
  <c r="EP52" i="11"/>
  <c r="EP51" i="11"/>
  <c r="EP50" i="11"/>
  <c r="EP49" i="11"/>
  <c r="EP48" i="11"/>
  <c r="EP47" i="11"/>
  <c r="EP46" i="11"/>
  <c r="EP45" i="11"/>
  <c r="EP44" i="11"/>
  <c r="EP43" i="11"/>
  <c r="EP42" i="11"/>
  <c r="EP41" i="11"/>
  <c r="EP40" i="11"/>
  <c r="EP39" i="11"/>
  <c r="EP38" i="11"/>
  <c r="EP37" i="11"/>
  <c r="EP36" i="11"/>
  <c r="EP35" i="11"/>
  <c r="EP34" i="11"/>
  <c r="EP33" i="11"/>
  <c r="EP32" i="11"/>
  <c r="EP31" i="11"/>
  <c r="EP30" i="11"/>
  <c r="EP29" i="11"/>
  <c r="EP28" i="11"/>
  <c r="EP27" i="11"/>
  <c r="EP26" i="11"/>
  <c r="EP25" i="11"/>
  <c r="EP24" i="11"/>
  <c r="EP23" i="11"/>
  <c r="EP22" i="11"/>
  <c r="EP21" i="11"/>
  <c r="EP20" i="11"/>
  <c r="EP19" i="11"/>
  <c r="EP18" i="11"/>
  <c r="EP17" i="11"/>
  <c r="EP16" i="11"/>
  <c r="EP15" i="11"/>
  <c r="EP14" i="11"/>
  <c r="EP13" i="11"/>
  <c r="EP12" i="11"/>
  <c r="EI93" i="11"/>
  <c r="EI92" i="11"/>
  <c r="EI91" i="11"/>
  <c r="EI90" i="11"/>
  <c r="EI89" i="11"/>
  <c r="EI88" i="11"/>
  <c r="EI87" i="11"/>
  <c r="EI86" i="11"/>
  <c r="EI85" i="11"/>
  <c r="EI84" i="11"/>
  <c r="EI83" i="11"/>
  <c r="EI82" i="11"/>
  <c r="EI81" i="11"/>
  <c r="EI80" i="11"/>
  <c r="EI79" i="11"/>
  <c r="EI78" i="11"/>
  <c r="EI77" i="11"/>
  <c r="EI76" i="11"/>
  <c r="EI75" i="11"/>
  <c r="EI74" i="11"/>
  <c r="EI73" i="11"/>
  <c r="EI72" i="11"/>
  <c r="EI71" i="11"/>
  <c r="EI70" i="11"/>
  <c r="EI69" i="11"/>
  <c r="EI68" i="11"/>
  <c r="EI67" i="11"/>
  <c r="EI66" i="11"/>
  <c r="EI65" i="11"/>
  <c r="EI64" i="11"/>
  <c r="EI63" i="11"/>
  <c r="EI62" i="11"/>
  <c r="EI61" i="11"/>
  <c r="EI60" i="11"/>
  <c r="EI59" i="11"/>
  <c r="EI58" i="11"/>
  <c r="EI57" i="11"/>
  <c r="EI56" i="11"/>
  <c r="EI55" i="11"/>
  <c r="EI54" i="11"/>
  <c r="EI53" i="11"/>
  <c r="EI52" i="11"/>
  <c r="EI51" i="11"/>
  <c r="EI50" i="11"/>
  <c r="EI49" i="11"/>
  <c r="EI48" i="11"/>
  <c r="EI47" i="11"/>
  <c r="EI46" i="11"/>
  <c r="EI45" i="11"/>
  <c r="EI44" i="11"/>
  <c r="EI43" i="11"/>
  <c r="EI42" i="11"/>
  <c r="EI41" i="11"/>
  <c r="EI40" i="11"/>
  <c r="EI39" i="11"/>
  <c r="EI38" i="11"/>
  <c r="EI37" i="11"/>
  <c r="EI36" i="11"/>
  <c r="EI35" i="11"/>
  <c r="EI34" i="11"/>
  <c r="EI33" i="11"/>
  <c r="EI32" i="11"/>
  <c r="EI31" i="11"/>
  <c r="EI30" i="11"/>
  <c r="EI29" i="11"/>
  <c r="EI28" i="11"/>
  <c r="EI27" i="11"/>
  <c r="EI26" i="11"/>
  <c r="EI25" i="11"/>
  <c r="EI24" i="11"/>
  <c r="EI23" i="11"/>
  <c r="EI22" i="11"/>
  <c r="EI21" i="11"/>
  <c r="EI20" i="11"/>
  <c r="EI19" i="11"/>
  <c r="EI18" i="11"/>
  <c r="EI17" i="11"/>
  <c r="EI16" i="11"/>
  <c r="EI15" i="11"/>
  <c r="EI14" i="11"/>
  <c r="EI13" i="11"/>
  <c r="EI12" i="11"/>
  <c r="BO93" i="11"/>
  <c r="BO92" i="11"/>
  <c r="BO91" i="11"/>
  <c r="BO90" i="11"/>
  <c r="BO89" i="11"/>
  <c r="BO88" i="11"/>
  <c r="BO87" i="11"/>
  <c r="BO86" i="11"/>
  <c r="BO85" i="11"/>
  <c r="BO84" i="11"/>
  <c r="BO83" i="11"/>
  <c r="BO82" i="11"/>
  <c r="BO81" i="11"/>
  <c r="BO80" i="11"/>
  <c r="BO79" i="11"/>
  <c r="BO78" i="11"/>
  <c r="BO77" i="11"/>
  <c r="BO76" i="11"/>
  <c r="BO75" i="11"/>
  <c r="BO74" i="11"/>
  <c r="BO73" i="11"/>
  <c r="BO72" i="11"/>
  <c r="BO71" i="11"/>
  <c r="BO70" i="11"/>
  <c r="BO69" i="11"/>
  <c r="BO68" i="11"/>
  <c r="BO67" i="11"/>
  <c r="BO66" i="11"/>
  <c r="BO65" i="11"/>
  <c r="BO64" i="11"/>
  <c r="BO63" i="11"/>
  <c r="BO62" i="11"/>
  <c r="BO61" i="11"/>
  <c r="BO60" i="11"/>
  <c r="BO59" i="11"/>
  <c r="BO58" i="11"/>
  <c r="BO57" i="11"/>
  <c r="BO56" i="11"/>
  <c r="BO55" i="11"/>
  <c r="BO54" i="11"/>
  <c r="BO53" i="11"/>
  <c r="BO52" i="11"/>
  <c r="BO51" i="11"/>
  <c r="BO50" i="11"/>
  <c r="BO49" i="11"/>
  <c r="BO48" i="11"/>
  <c r="BO47" i="11"/>
  <c r="BO46" i="11"/>
  <c r="BO45" i="11"/>
  <c r="BO44" i="11"/>
  <c r="BO43" i="11"/>
  <c r="BO42" i="11"/>
  <c r="BO41" i="11"/>
  <c r="BO40" i="11"/>
  <c r="BO39" i="11"/>
  <c r="BO38" i="11"/>
  <c r="BO37" i="11"/>
  <c r="BO36" i="11"/>
  <c r="BO35" i="11"/>
  <c r="BO34" i="11"/>
  <c r="BO33" i="11"/>
  <c r="BO32" i="11"/>
  <c r="BO31" i="11"/>
  <c r="BO30" i="11"/>
  <c r="BO29" i="11"/>
  <c r="BO28" i="11"/>
  <c r="BO27" i="11"/>
  <c r="BO26" i="11"/>
  <c r="BO25" i="11"/>
  <c r="BO24" i="11"/>
  <c r="BO23" i="11"/>
  <c r="BO22" i="11"/>
  <c r="BO21" i="11"/>
  <c r="BO20" i="11"/>
  <c r="BO19" i="11"/>
  <c r="BO18" i="11"/>
  <c r="DC93" i="11"/>
  <c r="DC92" i="11"/>
  <c r="DC91" i="11"/>
  <c r="DC90" i="11"/>
  <c r="DC89" i="11"/>
  <c r="DC88" i="11"/>
  <c r="DC87" i="11"/>
  <c r="DC86" i="11"/>
  <c r="DC85" i="11"/>
  <c r="DC84" i="11"/>
  <c r="DC83" i="11"/>
  <c r="DC82" i="11"/>
  <c r="DC81" i="11"/>
  <c r="DC80" i="11"/>
  <c r="DC79" i="11"/>
  <c r="DC78" i="11"/>
  <c r="DC77" i="11"/>
  <c r="DC76" i="11"/>
  <c r="DC75" i="11"/>
  <c r="DC74" i="11"/>
  <c r="DC73" i="11"/>
  <c r="DC72" i="11"/>
  <c r="DC71" i="11"/>
  <c r="DC70" i="11"/>
  <c r="DC69" i="11"/>
  <c r="DC68" i="11"/>
  <c r="DC67" i="11"/>
  <c r="DC66" i="11"/>
  <c r="DC65" i="11"/>
  <c r="DC64" i="11"/>
  <c r="DC63" i="11"/>
  <c r="DC62" i="11"/>
  <c r="DC61" i="11"/>
  <c r="DC60" i="11"/>
  <c r="DC59" i="11"/>
  <c r="DC58" i="11"/>
  <c r="DC57" i="11"/>
  <c r="DC56" i="11"/>
  <c r="DC55" i="11"/>
  <c r="DC54" i="11"/>
  <c r="DC53" i="11"/>
  <c r="DC52" i="11"/>
  <c r="DC51" i="11"/>
  <c r="DC50" i="11"/>
  <c r="DC49" i="11"/>
  <c r="DC48" i="11"/>
  <c r="DC47" i="11"/>
  <c r="DC46" i="11"/>
  <c r="DC45" i="11"/>
  <c r="DC44" i="11"/>
  <c r="DC43" i="11"/>
  <c r="DC42" i="11"/>
  <c r="DC41" i="11"/>
  <c r="DC40" i="11"/>
  <c r="DC39" i="11"/>
  <c r="DC38" i="11"/>
  <c r="DC37" i="11"/>
  <c r="DC36" i="11"/>
  <c r="DC35" i="11"/>
  <c r="DC34" i="11"/>
  <c r="DC33" i="11"/>
  <c r="DC32" i="11"/>
  <c r="DC31" i="11"/>
  <c r="DC30" i="11"/>
  <c r="DC29" i="11"/>
  <c r="DC28" i="11"/>
  <c r="DC27" i="11"/>
  <c r="DC26" i="11"/>
  <c r="DC25" i="11"/>
  <c r="DC24" i="11"/>
  <c r="DC23" i="11"/>
  <c r="DC22" i="11"/>
  <c r="DC21" i="11"/>
  <c r="DC20" i="11"/>
  <c r="DC19" i="11"/>
  <c r="DC18" i="11"/>
  <c r="DC17" i="11"/>
  <c r="DC16" i="11"/>
  <c r="G20" i="3"/>
  <c r="G34" i="3"/>
  <c r="G38" i="3"/>
  <c r="G46" i="3"/>
  <c r="CT57" i="1"/>
  <c r="CS56" i="1"/>
  <c r="BJ95" i="1"/>
  <c r="G31" i="3"/>
  <c r="G26" i="3"/>
  <c r="G33" i="3"/>
  <c r="G36" i="3"/>
  <c r="G41" i="3"/>
  <c r="G49" i="3"/>
  <c r="BO17" i="11"/>
  <c r="BL23" i="1"/>
  <c r="AO95" i="11"/>
  <c r="AN95" i="11"/>
  <c r="AM95" i="11"/>
  <c r="AK95" i="11"/>
  <c r="AH95" i="11"/>
  <c r="AG95" i="11"/>
  <c r="AF95" i="11"/>
  <c r="AD95" i="11"/>
  <c r="I45" i="14"/>
  <c r="BV95" i="11"/>
  <c r="BU95" i="11"/>
  <c r="BR95" i="11"/>
  <c r="BN95" i="11"/>
  <c r="BK95" i="11"/>
  <c r="BH95" i="11"/>
  <c r="BG95" i="11"/>
  <c r="BE95" i="11"/>
  <c r="BB95" i="11"/>
  <c r="BA95" i="11"/>
  <c r="AY95" i="11"/>
  <c r="AV95" i="11"/>
  <c r="AU95" i="11"/>
  <c r="AT95" i="11"/>
  <c r="AR95" i="11"/>
  <c r="H95" i="11"/>
  <c r="J89" i="11"/>
  <c r="J87" i="11"/>
  <c r="EU95" i="11"/>
  <c r="ES95" i="11"/>
  <c r="EN95" i="11"/>
  <c r="EL95" i="11"/>
  <c r="EG95" i="11"/>
  <c r="EE95" i="11"/>
  <c r="EA95" i="11"/>
  <c r="DZ95" i="11"/>
  <c r="DX95" i="11"/>
  <c r="DU95" i="11"/>
  <c r="DT95" i="11"/>
  <c r="DR95" i="11"/>
  <c r="DO95" i="11"/>
  <c r="DN95" i="11"/>
  <c r="DL95" i="11"/>
  <c r="DI95" i="11"/>
  <c r="DH95" i="11"/>
  <c r="DG95" i="11"/>
  <c r="DF95" i="11"/>
  <c r="CY95" i="11"/>
  <c r="CR95" i="11"/>
  <c r="CL95" i="11"/>
  <c r="CI95" i="11"/>
  <c r="CH95" i="11"/>
  <c r="CG95" i="11"/>
  <c r="BY95" i="11"/>
  <c r="CO93" i="11"/>
  <c r="CO92" i="11"/>
  <c r="CO91" i="11"/>
  <c r="CO90" i="11"/>
  <c r="CO89" i="11"/>
  <c r="CO88" i="11"/>
  <c r="CO87" i="11"/>
  <c r="CO86" i="11"/>
  <c r="CO85" i="11"/>
  <c r="CO84" i="11"/>
  <c r="CO83" i="11"/>
  <c r="CO82" i="11"/>
  <c r="CO81" i="11"/>
  <c r="CO80" i="11"/>
  <c r="CO79" i="11"/>
  <c r="CO78" i="11"/>
  <c r="CO77" i="11"/>
  <c r="CO76" i="11"/>
  <c r="CO75" i="11"/>
  <c r="CO74" i="11"/>
  <c r="CN73" i="11"/>
  <c r="F73" i="11" s="1"/>
  <c r="I73" i="11" s="1"/>
  <c r="CV93" i="11"/>
  <c r="CV92" i="11"/>
  <c r="CV91" i="11"/>
  <c r="CV90" i="11"/>
  <c r="CV89" i="11"/>
  <c r="CV88" i="11"/>
  <c r="CV87" i="11"/>
  <c r="CV86" i="11"/>
  <c r="CV85" i="11"/>
  <c r="CV84" i="11"/>
  <c r="CV83" i="11"/>
  <c r="CV82" i="11"/>
  <c r="CV81" i="11"/>
  <c r="CV80" i="11"/>
  <c r="CV79" i="11"/>
  <c r="CV78" i="11"/>
  <c r="CV77" i="11"/>
  <c r="CV76" i="11"/>
  <c r="CV75" i="11"/>
  <c r="CV74" i="11"/>
  <c r="CV73" i="11"/>
  <c r="CV72" i="11"/>
  <c r="CV71" i="11"/>
  <c r="CV70" i="11"/>
  <c r="CV69" i="11"/>
  <c r="CV68" i="11"/>
  <c r="CV67" i="11"/>
  <c r="CV66" i="11"/>
  <c r="CV65" i="11"/>
  <c r="CV64" i="11"/>
  <c r="CV63" i="11"/>
  <c r="CV62" i="11"/>
  <c r="CV61" i="11"/>
  <c r="CV60" i="11"/>
  <c r="CV59" i="11"/>
  <c r="CV58" i="11"/>
  <c r="CV57" i="11"/>
  <c r="CV56" i="11"/>
  <c r="CV55" i="11"/>
  <c r="CV54" i="11"/>
  <c r="CV53" i="11"/>
  <c r="CV52" i="11"/>
  <c r="CV51" i="11"/>
  <c r="CV50" i="11"/>
  <c r="CV49" i="11"/>
  <c r="CV48" i="11"/>
  <c r="CV47" i="11"/>
  <c r="CV46" i="11"/>
  <c r="CV45" i="11"/>
  <c r="CV44" i="11"/>
  <c r="CV43" i="11"/>
  <c r="CV42" i="11"/>
  <c r="CV41" i="11"/>
  <c r="CV40" i="11"/>
  <c r="CV39" i="11"/>
  <c r="CV38" i="11"/>
  <c r="CV37" i="11"/>
  <c r="CV36" i="11"/>
  <c r="CV35" i="11"/>
  <c r="CV34" i="11"/>
  <c r="CV32" i="11"/>
  <c r="CV31" i="11"/>
  <c r="CV30" i="11"/>
  <c r="CV29" i="11"/>
  <c r="CV28" i="11"/>
  <c r="EH95" i="11"/>
  <c r="EO95" i="11"/>
  <c r="K71" i="9"/>
  <c r="I71" i="9"/>
  <c r="G71" i="9"/>
  <c r="M44" i="9"/>
  <c r="M43" i="9"/>
  <c r="M42" i="9"/>
  <c r="M41" i="9"/>
  <c r="M40" i="9"/>
  <c r="M39" i="9"/>
  <c r="M38" i="9"/>
  <c r="M37" i="9"/>
  <c r="M36" i="9"/>
  <c r="M35" i="9"/>
  <c r="M34" i="9"/>
  <c r="M33" i="9"/>
  <c r="M32" i="9"/>
  <c r="M31" i="9"/>
  <c r="M30" i="9"/>
  <c r="M29" i="9"/>
  <c r="M28" i="9"/>
  <c r="M27" i="9"/>
  <c r="M26" i="9"/>
  <c r="M25" i="9"/>
  <c r="M24" i="9"/>
  <c r="M23" i="9"/>
  <c r="M22" i="9"/>
  <c r="M21" i="9"/>
  <c r="M20" i="9"/>
  <c r="M19" i="9"/>
  <c r="M18" i="9"/>
  <c r="M17" i="9"/>
  <c r="M16" i="9"/>
  <c r="M15" i="9"/>
  <c r="M14" i="9"/>
  <c r="M13" i="9"/>
  <c r="M12" i="9"/>
  <c r="M11" i="9"/>
  <c r="E71" i="9"/>
  <c r="H30" i="8"/>
  <c r="H33" i="8" s="1"/>
  <c r="K49" i="14"/>
  <c r="CU95" i="11"/>
  <c r="CV33" i="11"/>
  <c r="CV27" i="11"/>
  <c r="CV26" i="11"/>
  <c r="CV25" i="11"/>
  <c r="CV24" i="11"/>
  <c r="CV23" i="11"/>
  <c r="CV22" i="11"/>
  <c r="CV21" i="11"/>
  <c r="CV20" i="11"/>
  <c r="CV19" i="11"/>
  <c r="CV18" i="11"/>
  <c r="CV17" i="11"/>
  <c r="CV16" i="11"/>
  <c r="CV15" i="11"/>
  <c r="CV14" i="11"/>
  <c r="CV13" i="11"/>
  <c r="CV12" i="11"/>
  <c r="CT95" i="11"/>
  <c r="EV95" i="11"/>
  <c r="BT95" i="1" l="1"/>
  <c r="CA95" i="1"/>
  <c r="CH95" i="1"/>
  <c r="J57" i="1"/>
  <c r="S56" i="1"/>
  <c r="E52" i="4" s="1"/>
  <c r="K52" i="4" s="1"/>
  <c r="DT95" i="1"/>
  <c r="EA95" i="1"/>
  <c r="K49" i="13"/>
  <c r="K51" i="13" s="1"/>
  <c r="I51" i="13"/>
  <c r="K54" i="14"/>
  <c r="Y48" i="11"/>
  <c r="AA49" i="11"/>
  <c r="EI95" i="11"/>
  <c r="Y18" i="11"/>
  <c r="AA19" i="11"/>
  <c r="ET95" i="1"/>
  <c r="DA95" i="1"/>
  <c r="CN95" i="1"/>
  <c r="M71" i="9"/>
  <c r="DN95" i="1"/>
  <c r="I95" i="1"/>
  <c r="M59" i="1"/>
  <c r="M67" i="1"/>
  <c r="M79" i="1"/>
  <c r="M81" i="1"/>
  <c r="M83" i="1"/>
  <c r="M85" i="1"/>
  <c r="M89" i="1"/>
  <c r="M91" i="1"/>
  <c r="M93" i="1"/>
  <c r="V84" i="1"/>
  <c r="V92" i="1"/>
  <c r="R95" i="1"/>
  <c r="I25" i="3"/>
  <c r="EZ95" i="1"/>
  <c r="FG95" i="1"/>
  <c r="FN95" i="1"/>
  <c r="FU95" i="1"/>
  <c r="I54" i="3"/>
  <c r="L95" i="1"/>
  <c r="M63" i="1"/>
  <c r="M71" i="1"/>
  <c r="V88" i="1"/>
  <c r="G48" i="3"/>
  <c r="G43" i="3"/>
  <c r="G40" i="3"/>
  <c r="V72" i="1"/>
  <c r="V60" i="1"/>
  <c r="V76" i="1"/>
  <c r="C64" i="3"/>
  <c r="M75" i="1"/>
  <c r="M77" i="1"/>
  <c r="V64" i="1"/>
  <c r="V80" i="1"/>
  <c r="C13" i="3"/>
  <c r="M61" i="1"/>
  <c r="M65" i="1"/>
  <c r="M69" i="1"/>
  <c r="V68" i="1"/>
  <c r="J81" i="11"/>
  <c r="EP95" i="11"/>
  <c r="EB95" i="11"/>
  <c r="A94" i="4"/>
  <c r="A94" i="3"/>
  <c r="BL21" i="1"/>
  <c r="E95" i="11"/>
  <c r="J75" i="11"/>
  <c r="CV95" i="11"/>
  <c r="CO73" i="11"/>
  <c r="CN72" i="11"/>
  <c r="F72" i="11" s="1"/>
  <c r="I72" i="11" s="1"/>
  <c r="DC14" i="11"/>
  <c r="DC15" i="11"/>
  <c r="CT56" i="1"/>
  <c r="CS55" i="1"/>
  <c r="S55" i="1" s="1"/>
  <c r="E51" i="4" s="1"/>
  <c r="K51" i="4" s="1"/>
  <c r="M57" i="1"/>
  <c r="G44" i="3"/>
  <c r="BL22" i="1"/>
  <c r="BL53" i="1"/>
  <c r="EF18" i="1"/>
  <c r="EH19" i="1"/>
  <c r="G57" i="3"/>
  <c r="K57" i="3" s="1"/>
  <c r="V61" i="1"/>
  <c r="E62" i="3"/>
  <c r="K62" i="3" s="1"/>
  <c r="C67" i="3"/>
  <c r="V71" i="1"/>
  <c r="I68" i="3"/>
  <c r="G73" i="3"/>
  <c r="V77" i="1"/>
  <c r="E78" i="3"/>
  <c r="C83" i="3"/>
  <c r="V87" i="1"/>
  <c r="I84" i="3"/>
  <c r="G89" i="3"/>
  <c r="V93" i="1"/>
  <c r="J77" i="11"/>
  <c r="J79" i="11"/>
  <c r="J83" i="11"/>
  <c r="J85" i="11"/>
  <c r="J91" i="11"/>
  <c r="J93" i="11"/>
  <c r="DB95" i="11"/>
  <c r="G95" i="11"/>
  <c r="G29" i="3"/>
  <c r="BO16" i="11"/>
  <c r="G35" i="3"/>
  <c r="GB95" i="1"/>
  <c r="C55" i="3"/>
  <c r="K55" i="3" s="1"/>
  <c r="V59" i="1"/>
  <c r="I56" i="3"/>
  <c r="G61" i="3"/>
  <c r="K61" i="3" s="1"/>
  <c r="V65" i="1"/>
  <c r="E66" i="3"/>
  <c r="C71" i="3"/>
  <c r="V75" i="1"/>
  <c r="I72" i="3"/>
  <c r="G77" i="3"/>
  <c r="V81" i="1"/>
  <c r="E82" i="3"/>
  <c r="V86" i="1"/>
  <c r="C87" i="3"/>
  <c r="V91" i="1"/>
  <c r="I88" i="3"/>
  <c r="C43" i="3"/>
  <c r="E54" i="3"/>
  <c r="K54" i="3" s="1"/>
  <c r="C59" i="3"/>
  <c r="K59" i="3" s="1"/>
  <c r="V63" i="1"/>
  <c r="I60" i="3"/>
  <c r="K60" i="3" s="1"/>
  <c r="G65" i="3"/>
  <c r="V69" i="1"/>
  <c r="E70" i="3"/>
  <c r="C75" i="3"/>
  <c r="V79" i="1"/>
  <c r="I76" i="3"/>
  <c r="G81" i="3"/>
  <c r="V85" i="1"/>
  <c r="E86" i="3"/>
  <c r="V90" i="1"/>
  <c r="E53" i="3"/>
  <c r="K53" i="3" s="1"/>
  <c r="V57" i="1"/>
  <c r="I10" i="3"/>
  <c r="U95" i="1"/>
  <c r="C12" i="3"/>
  <c r="I14" i="3"/>
  <c r="C16" i="3"/>
  <c r="I18" i="3"/>
  <c r="C20" i="3"/>
  <c r="I21" i="3"/>
  <c r="C25" i="3"/>
  <c r="I26" i="3"/>
  <c r="C28" i="3"/>
  <c r="I29" i="3"/>
  <c r="C31" i="3"/>
  <c r="C33" i="3"/>
  <c r="C35" i="3"/>
  <c r="C37" i="3"/>
  <c r="C39" i="3"/>
  <c r="C41" i="3"/>
  <c r="C45" i="3"/>
  <c r="C47" i="3"/>
  <c r="C49" i="3"/>
  <c r="I50" i="3"/>
  <c r="C52" i="3"/>
  <c r="E58" i="3"/>
  <c r="K58" i="3" s="1"/>
  <c r="C63" i="3"/>
  <c r="K63" i="3" s="1"/>
  <c r="V67" i="1"/>
  <c r="I64" i="3"/>
  <c r="G69" i="3"/>
  <c r="V73" i="1"/>
  <c r="E74" i="3"/>
  <c r="C79" i="3"/>
  <c r="V83" i="1"/>
  <c r="I80" i="3"/>
  <c r="G85" i="3"/>
  <c r="V89" i="1"/>
  <c r="G66" i="3"/>
  <c r="E67" i="3"/>
  <c r="I69" i="3"/>
  <c r="G70" i="3"/>
  <c r="E71" i="3"/>
  <c r="I73" i="3"/>
  <c r="G74" i="3"/>
  <c r="E75" i="3"/>
  <c r="I77" i="3"/>
  <c r="G78" i="3"/>
  <c r="E79" i="3"/>
  <c r="I81" i="3"/>
  <c r="G82" i="3"/>
  <c r="E83" i="3"/>
  <c r="I85" i="3"/>
  <c r="G86" i="3"/>
  <c r="E87" i="3"/>
  <c r="I89" i="3"/>
  <c r="A11" i="3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A78" i="3" s="1"/>
  <c r="A79" i="3" s="1"/>
  <c r="A80" i="3" s="1"/>
  <c r="A81" i="3" s="1"/>
  <c r="A82" i="3" s="1"/>
  <c r="A83" i="3" s="1"/>
  <c r="A84" i="3" s="1"/>
  <c r="A85" i="3" s="1"/>
  <c r="A86" i="3" s="1"/>
  <c r="A87" i="3" s="1"/>
  <c r="A88" i="3" s="1"/>
  <c r="A89" i="3" s="1"/>
  <c r="C27" i="3"/>
  <c r="E56" i="3"/>
  <c r="G68" i="3"/>
  <c r="V58" i="1"/>
  <c r="V62" i="1"/>
  <c r="V66" i="1"/>
  <c r="V70" i="1"/>
  <c r="I66" i="3"/>
  <c r="G67" i="3"/>
  <c r="E68" i="3"/>
  <c r="V74" i="1"/>
  <c r="I70" i="3"/>
  <c r="G71" i="3"/>
  <c r="E72" i="3"/>
  <c r="V78" i="1"/>
  <c r="I74" i="3"/>
  <c r="G75" i="3"/>
  <c r="V82" i="1"/>
  <c r="I78" i="3"/>
  <c r="G79" i="3"/>
  <c r="E80" i="3"/>
  <c r="I82" i="3"/>
  <c r="G83" i="3"/>
  <c r="I86" i="3"/>
  <c r="G87" i="3"/>
  <c r="E88" i="3"/>
  <c r="E76" i="3"/>
  <c r="E65" i="3"/>
  <c r="I67" i="3"/>
  <c r="E69" i="3"/>
  <c r="I71" i="3"/>
  <c r="G72" i="3"/>
  <c r="E73" i="3"/>
  <c r="I75" i="3"/>
  <c r="G76" i="3"/>
  <c r="E77" i="3"/>
  <c r="I79" i="3"/>
  <c r="G80" i="3"/>
  <c r="E81" i="3"/>
  <c r="I83" i="3"/>
  <c r="G84" i="3"/>
  <c r="E85" i="3"/>
  <c r="I87" i="3"/>
  <c r="G88" i="3"/>
  <c r="E89" i="3"/>
  <c r="K89" i="3" s="1"/>
  <c r="E84" i="3"/>
  <c r="A15" i="1"/>
  <c r="G47" i="15"/>
  <c r="G183" i="15"/>
  <c r="K84" i="3" l="1"/>
  <c r="K86" i="3"/>
  <c r="K65" i="3"/>
  <c r="K77" i="3"/>
  <c r="Y17" i="11"/>
  <c r="AA18" i="11"/>
  <c r="Y47" i="11"/>
  <c r="AA48" i="11"/>
  <c r="K73" i="3"/>
  <c r="K56" i="3"/>
  <c r="M57" i="3" s="1"/>
  <c r="K85" i="3"/>
  <c r="K69" i="3"/>
  <c r="M63" i="3"/>
  <c r="K81" i="3"/>
  <c r="M55" i="3"/>
  <c r="K95" i="1"/>
  <c r="K70" i="3"/>
  <c r="M59" i="3"/>
  <c r="K64" i="3"/>
  <c r="M65" i="3" s="1"/>
  <c r="K76" i="3"/>
  <c r="M77" i="3" s="1"/>
  <c r="M57" i="4"/>
  <c r="K80" i="3"/>
  <c r="K72" i="3"/>
  <c r="M73" i="3" s="1"/>
  <c r="K88" i="3"/>
  <c r="M89" i="3" s="1"/>
  <c r="K68" i="3"/>
  <c r="M69" i="3" s="1"/>
  <c r="M77" i="4"/>
  <c r="A16" i="1"/>
  <c r="M65" i="4"/>
  <c r="K74" i="3"/>
  <c r="I91" i="3"/>
  <c r="I99" i="4" s="1"/>
  <c r="K87" i="3"/>
  <c r="M87" i="3" s="1"/>
  <c r="K83" i="3"/>
  <c r="C91" i="4"/>
  <c r="K66" i="3"/>
  <c r="BL51" i="1"/>
  <c r="G22" i="3"/>
  <c r="T95" i="1"/>
  <c r="E52" i="3"/>
  <c r="K52" i="3" s="1"/>
  <c r="M53" i="3" s="1"/>
  <c r="V56" i="1"/>
  <c r="K79" i="3"/>
  <c r="C91" i="3"/>
  <c r="C99" i="4" s="1"/>
  <c r="M61" i="3"/>
  <c r="M55" i="4"/>
  <c r="BO15" i="11"/>
  <c r="DC13" i="11"/>
  <c r="K78" i="3"/>
  <c r="K67" i="3"/>
  <c r="EF17" i="1"/>
  <c r="EH18" i="1"/>
  <c r="BL52" i="1"/>
  <c r="G37" i="3"/>
  <c r="M85" i="4"/>
  <c r="I91" i="4"/>
  <c r="K75" i="3"/>
  <c r="G32" i="3"/>
  <c r="K82" i="3"/>
  <c r="K71" i="3"/>
  <c r="G47" i="3"/>
  <c r="CS54" i="1"/>
  <c r="CT55" i="1"/>
  <c r="J73" i="11"/>
  <c r="CN71" i="11"/>
  <c r="F71" i="11" s="1"/>
  <c r="I71" i="11" s="1"/>
  <c r="CO72" i="11"/>
  <c r="BL20" i="1"/>
  <c r="J55" i="1" l="1"/>
  <c r="S54" i="1"/>
  <c r="E50" i="4" s="1"/>
  <c r="K50" i="4" s="1"/>
  <c r="M85" i="3"/>
  <c r="M73" i="4"/>
  <c r="M71" i="3"/>
  <c r="M75" i="4"/>
  <c r="M87" i="4"/>
  <c r="M59" i="4"/>
  <c r="Y46" i="11"/>
  <c r="AA47" i="11"/>
  <c r="Y16" i="11"/>
  <c r="AA17" i="11"/>
  <c r="M55" i="1"/>
  <c r="M81" i="3"/>
  <c r="M61" i="4"/>
  <c r="M69" i="4"/>
  <c r="M63" i="4"/>
  <c r="M83" i="3"/>
  <c r="M53" i="4"/>
  <c r="M89" i="4"/>
  <c r="G91" i="4"/>
  <c r="M71" i="4"/>
  <c r="M67" i="4"/>
  <c r="M79" i="4"/>
  <c r="EH17" i="1"/>
  <c r="EF16" i="1"/>
  <c r="M75" i="3"/>
  <c r="CT54" i="1"/>
  <c r="CS53" i="1"/>
  <c r="S53" i="1" s="1"/>
  <c r="E49" i="4" s="1"/>
  <c r="K49" i="4" s="1"/>
  <c r="DC12" i="11"/>
  <c r="DC95" i="11" s="1"/>
  <c r="DA95" i="11"/>
  <c r="CN70" i="11"/>
  <c r="F70" i="11" s="1"/>
  <c r="I70" i="11" s="1"/>
  <c r="CO71" i="11"/>
  <c r="E51" i="3"/>
  <c r="K51" i="3" s="1"/>
  <c r="V55" i="1"/>
  <c r="M79" i="3"/>
  <c r="M83" i="4"/>
  <c r="BL50" i="1"/>
  <c r="BL19" i="1"/>
  <c r="BO14" i="11"/>
  <c r="G91" i="3"/>
  <c r="G99" i="4" s="1"/>
  <c r="M67" i="3"/>
  <c r="M81" i="4"/>
  <c r="A17" i="1"/>
  <c r="Y15" i="11" l="1"/>
  <c r="AA16" i="11"/>
  <c r="Y45" i="11"/>
  <c r="AA46" i="11"/>
  <c r="BO13" i="11"/>
  <c r="BL49" i="1"/>
  <c r="CN69" i="11"/>
  <c r="F69" i="11" s="1"/>
  <c r="I69" i="11" s="1"/>
  <c r="J71" i="11"/>
  <c r="CO70" i="11"/>
  <c r="M51" i="4"/>
  <c r="V54" i="1"/>
  <c r="E50" i="3"/>
  <c r="K50" i="3" s="1"/>
  <c r="M51" i="3" s="1"/>
  <c r="EH16" i="1"/>
  <c r="EF15" i="1"/>
  <c r="BL18" i="1"/>
  <c r="CS52" i="1"/>
  <c r="CT53" i="1"/>
  <c r="A18" i="1"/>
  <c r="J53" i="1" l="1"/>
  <c r="M53" i="1" s="1"/>
  <c r="S52" i="1"/>
  <c r="E48" i="4" s="1"/>
  <c r="K48" i="4" s="1"/>
  <c r="Y44" i="11"/>
  <c r="AA45" i="11"/>
  <c r="Y14" i="11"/>
  <c r="AA14" i="11" s="1"/>
  <c r="AA15" i="11"/>
  <c r="A19" i="1"/>
  <c r="CT52" i="1"/>
  <c r="CS51" i="1"/>
  <c r="S51" i="1" s="1"/>
  <c r="E47" i="4" s="1"/>
  <c r="K47" i="4" s="1"/>
  <c r="CO69" i="11"/>
  <c r="CN68" i="11"/>
  <c r="F68" i="11" s="1"/>
  <c r="I68" i="11" s="1"/>
  <c r="EF14" i="1"/>
  <c r="EH15" i="1"/>
  <c r="BL48" i="1"/>
  <c r="E49" i="3"/>
  <c r="K49" i="3" s="1"/>
  <c r="V53" i="1"/>
  <c r="BL17" i="1"/>
  <c r="BO12" i="11"/>
  <c r="BO95" i="11" s="1"/>
  <c r="BM95" i="11"/>
  <c r="Y43" i="11" l="1"/>
  <c r="AA44" i="11"/>
  <c r="BL16" i="1"/>
  <c r="EH14" i="1"/>
  <c r="BL47" i="1"/>
  <c r="CN67" i="11"/>
  <c r="F67" i="11" s="1"/>
  <c r="I67" i="11" s="1"/>
  <c r="J69" i="11"/>
  <c r="CO68" i="11"/>
  <c r="E48" i="3"/>
  <c r="K48" i="3" s="1"/>
  <c r="M49" i="3" s="1"/>
  <c r="M49" i="4"/>
  <c r="V52" i="1"/>
  <c r="CS50" i="1"/>
  <c r="CT51" i="1"/>
  <c r="A20" i="1"/>
  <c r="J51" i="1" l="1"/>
  <c r="M51" i="1" s="1"/>
  <c r="S50" i="1"/>
  <c r="E46" i="4" s="1"/>
  <c r="K46" i="4" s="1"/>
  <c r="Y42" i="11"/>
  <c r="AA43" i="11"/>
  <c r="CS49" i="1"/>
  <c r="S49" i="1" s="1"/>
  <c r="E45" i="4" s="1"/>
  <c r="K45" i="4" s="1"/>
  <c r="CT50" i="1"/>
  <c r="BL46" i="1"/>
  <c r="BL15" i="1"/>
  <c r="E47" i="3"/>
  <c r="K47" i="3" s="1"/>
  <c r="V51" i="1"/>
  <c r="CN66" i="11"/>
  <c r="F66" i="11" s="1"/>
  <c r="I66" i="11" s="1"/>
  <c r="CO67" i="11"/>
  <c r="A21" i="1"/>
  <c r="Y41" i="11" l="1"/>
  <c r="AA42" i="11"/>
  <c r="E46" i="3"/>
  <c r="K46" i="3" s="1"/>
  <c r="M47" i="3" s="1"/>
  <c r="M47" i="4"/>
  <c r="V50" i="1"/>
  <c r="CO66" i="11"/>
  <c r="J67" i="11"/>
  <c r="CN65" i="11"/>
  <c r="F65" i="11" s="1"/>
  <c r="I65" i="11" s="1"/>
  <c r="EF95" i="1"/>
  <c r="EH95" i="1"/>
  <c r="A22" i="1"/>
  <c r="BL14" i="1"/>
  <c r="BL45" i="1"/>
  <c r="CS48" i="1"/>
  <c r="CT49" i="1"/>
  <c r="J49" i="1" l="1"/>
  <c r="S48" i="1"/>
  <c r="E44" i="4" s="1"/>
  <c r="K44" i="4" s="1"/>
  <c r="Y40" i="11"/>
  <c r="AA41" i="11"/>
  <c r="M49" i="1"/>
  <c r="A23" i="1"/>
  <c r="E45" i="3"/>
  <c r="K45" i="3" s="1"/>
  <c r="V49" i="1"/>
  <c r="BL44" i="1"/>
  <c r="CS47" i="1"/>
  <c r="S47" i="1" s="1"/>
  <c r="E43" i="4" s="1"/>
  <c r="K43" i="4" s="1"/>
  <c r="CT48" i="1"/>
  <c r="CN64" i="11"/>
  <c r="F64" i="11" s="1"/>
  <c r="I64" i="11" s="1"/>
  <c r="CO65" i="11"/>
  <c r="Y39" i="11" l="1"/>
  <c r="AA40" i="11"/>
  <c r="J65" i="11"/>
  <c r="CO64" i="11"/>
  <c r="CN63" i="11"/>
  <c r="F63" i="11" s="1"/>
  <c r="I63" i="11" s="1"/>
  <c r="BL43" i="1"/>
  <c r="CS46" i="1"/>
  <c r="CT47" i="1"/>
  <c r="E44" i="3"/>
  <c r="K44" i="3" s="1"/>
  <c r="M45" i="3" s="1"/>
  <c r="M45" i="4"/>
  <c r="V48" i="1"/>
  <c r="A24" i="1"/>
  <c r="J47" i="1" l="1"/>
  <c r="M47" i="1" s="1"/>
  <c r="S46" i="1"/>
  <c r="E42" i="4" s="1"/>
  <c r="K42" i="4" s="1"/>
  <c r="Y38" i="11"/>
  <c r="AA39" i="11"/>
  <c r="BL42" i="1"/>
  <c r="CS45" i="1"/>
  <c r="S45" i="1" s="1"/>
  <c r="E41" i="4" s="1"/>
  <c r="K41" i="4" s="1"/>
  <c r="CT46" i="1"/>
  <c r="CO63" i="11"/>
  <c r="CN62" i="11"/>
  <c r="F62" i="11" s="1"/>
  <c r="I62" i="11" s="1"/>
  <c r="A25" i="1"/>
  <c r="E43" i="3"/>
  <c r="K43" i="3" s="1"/>
  <c r="V47" i="1"/>
  <c r="Y37" i="11" l="1"/>
  <c r="AA38" i="11"/>
  <c r="E42" i="3"/>
  <c r="K42" i="3" s="1"/>
  <c r="M43" i="3" s="1"/>
  <c r="M43" i="4"/>
  <c r="V46" i="1"/>
  <c r="BL41" i="1"/>
  <c r="J63" i="11"/>
  <c r="CO62" i="11"/>
  <c r="CN61" i="11"/>
  <c r="F61" i="11" s="1"/>
  <c r="I61" i="11" s="1"/>
  <c r="A26" i="1"/>
  <c r="CS44" i="1"/>
  <c r="CT45" i="1"/>
  <c r="J45" i="1" l="1"/>
  <c r="S44" i="1"/>
  <c r="E40" i="4" s="1"/>
  <c r="K40" i="4" s="1"/>
  <c r="Y36" i="11"/>
  <c r="AA37" i="11"/>
  <c r="M45" i="1"/>
  <c r="A27" i="1"/>
  <c r="E41" i="3"/>
  <c r="K41" i="3" s="1"/>
  <c r="V45" i="1"/>
  <c r="CS43" i="1"/>
  <c r="S43" i="1" s="1"/>
  <c r="E39" i="4" s="1"/>
  <c r="K39" i="4" s="1"/>
  <c r="CT44" i="1"/>
  <c r="CO61" i="11"/>
  <c r="CN60" i="11"/>
  <c r="F60" i="11" s="1"/>
  <c r="I60" i="11" s="1"/>
  <c r="BL40" i="1"/>
  <c r="Y35" i="11" l="1"/>
  <c r="AA36" i="11"/>
  <c r="CS42" i="1"/>
  <c r="CT43" i="1"/>
  <c r="E40" i="3"/>
  <c r="K40" i="3" s="1"/>
  <c r="M41" i="3" s="1"/>
  <c r="M41" i="4"/>
  <c r="V44" i="1"/>
  <c r="BL39" i="1"/>
  <c r="J61" i="11"/>
  <c r="CN59" i="11"/>
  <c r="F59" i="11" s="1"/>
  <c r="I59" i="11" s="1"/>
  <c r="CO60" i="11"/>
  <c r="A28" i="1"/>
  <c r="J43" i="1" l="1"/>
  <c r="M43" i="1" s="1"/>
  <c r="S42" i="1"/>
  <c r="E38" i="4" s="1"/>
  <c r="K38" i="4" s="1"/>
  <c r="Y34" i="11"/>
  <c r="AA35" i="11"/>
  <c r="A29" i="1"/>
  <c r="CO59" i="11"/>
  <c r="CN58" i="11"/>
  <c r="F58" i="11" s="1"/>
  <c r="I58" i="11" s="1"/>
  <c r="BL38" i="1"/>
  <c r="E39" i="3"/>
  <c r="K39" i="3" s="1"/>
  <c r="V43" i="1"/>
  <c r="CS41" i="1"/>
  <c r="S41" i="1" s="1"/>
  <c r="E37" i="4" s="1"/>
  <c r="K37" i="4" s="1"/>
  <c r="CT42" i="1"/>
  <c r="Y33" i="11" l="1"/>
  <c r="AA34" i="11"/>
  <c r="BL37" i="1"/>
  <c r="C29" i="1"/>
  <c r="D29" i="1" s="1"/>
  <c r="A30" i="1"/>
  <c r="CS40" i="1"/>
  <c r="CT41" i="1"/>
  <c r="J59" i="11"/>
  <c r="CN57" i="11"/>
  <c r="F57" i="11" s="1"/>
  <c r="I57" i="11" s="1"/>
  <c r="CO58" i="11"/>
  <c r="E38" i="3"/>
  <c r="K38" i="3" s="1"/>
  <c r="M39" i="3" s="1"/>
  <c r="C28" i="1" s="1"/>
  <c r="D28" i="1" s="1"/>
  <c r="M39" i="4"/>
  <c r="V42" i="1"/>
  <c r="J41" i="1" l="1"/>
  <c r="S40" i="1"/>
  <c r="E36" i="4" s="1"/>
  <c r="K36" i="4" s="1"/>
  <c r="Y32" i="11"/>
  <c r="AA33" i="11"/>
  <c r="M41" i="1"/>
  <c r="CO57" i="11"/>
  <c r="CN56" i="11"/>
  <c r="F56" i="11" s="1"/>
  <c r="I56" i="11" s="1"/>
  <c r="CS39" i="1"/>
  <c r="S39" i="1" s="1"/>
  <c r="E35" i="4" s="1"/>
  <c r="K35" i="4" s="1"/>
  <c r="CT40" i="1"/>
  <c r="A31" i="1"/>
  <c r="C30" i="1"/>
  <c r="D30" i="1" s="1"/>
  <c r="BL36" i="1"/>
  <c r="V41" i="1"/>
  <c r="E37" i="3"/>
  <c r="K37" i="3" s="1"/>
  <c r="Y31" i="11" l="1"/>
  <c r="AA32" i="11"/>
  <c r="BL35" i="1"/>
  <c r="CS38" i="1"/>
  <c r="CT39" i="1"/>
  <c r="C31" i="1"/>
  <c r="D31" i="1" s="1"/>
  <c r="A32" i="1"/>
  <c r="J57" i="11"/>
  <c r="CO56" i="11"/>
  <c r="CN55" i="11"/>
  <c r="F55" i="11" s="1"/>
  <c r="I55" i="11" s="1"/>
  <c r="E36" i="3"/>
  <c r="K36" i="3" s="1"/>
  <c r="M37" i="3" s="1"/>
  <c r="C27" i="1" s="1"/>
  <c r="D27" i="1" s="1"/>
  <c r="M37" i="4"/>
  <c r="V40" i="1"/>
  <c r="J39" i="1" l="1"/>
  <c r="M39" i="1" s="1"/>
  <c r="S38" i="1"/>
  <c r="E34" i="4" s="1"/>
  <c r="K34" i="4" s="1"/>
  <c r="Y30" i="11"/>
  <c r="AA31" i="11"/>
  <c r="E35" i="3"/>
  <c r="K35" i="3" s="1"/>
  <c r="V39" i="1"/>
  <c r="CN54" i="11"/>
  <c r="F54" i="11" s="1"/>
  <c r="I54" i="11" s="1"/>
  <c r="CO55" i="11"/>
  <c r="CS37" i="1"/>
  <c r="S37" i="1" s="1"/>
  <c r="E33" i="4" s="1"/>
  <c r="K33" i="4" s="1"/>
  <c r="CT38" i="1"/>
  <c r="C32" i="1"/>
  <c r="D32" i="1" s="1"/>
  <c r="A33" i="1"/>
  <c r="BL34" i="1"/>
  <c r="Y29" i="11" l="1"/>
  <c r="AA30" i="11"/>
  <c r="CS36" i="1"/>
  <c r="CT37" i="1"/>
  <c r="BL33" i="1"/>
  <c r="M35" i="4"/>
  <c r="E34" i="3"/>
  <c r="K34" i="3" s="1"/>
  <c r="M35" i="3" s="1"/>
  <c r="C26" i="1" s="1"/>
  <c r="D26" i="1" s="1"/>
  <c r="V38" i="1"/>
  <c r="C33" i="1"/>
  <c r="D33" i="1" s="1"/>
  <c r="A34" i="1"/>
  <c r="J55" i="11"/>
  <c r="CN53" i="11"/>
  <c r="F53" i="11" s="1"/>
  <c r="I53" i="11" s="1"/>
  <c r="CO54" i="11"/>
  <c r="J37" i="1" l="1"/>
  <c r="M37" i="1" s="1"/>
  <c r="S36" i="1"/>
  <c r="E32" i="4" s="1"/>
  <c r="K32" i="4" s="1"/>
  <c r="Y28" i="11"/>
  <c r="AA29" i="11"/>
  <c r="E33" i="3"/>
  <c r="K33" i="3" s="1"/>
  <c r="V37" i="1"/>
  <c r="CO53" i="11"/>
  <c r="CN52" i="11"/>
  <c r="F52" i="11" s="1"/>
  <c r="I52" i="11" s="1"/>
  <c r="A35" i="1"/>
  <c r="C34" i="1"/>
  <c r="D34" i="1" s="1"/>
  <c r="BL32" i="1"/>
  <c r="CS35" i="1"/>
  <c r="S35" i="1" s="1"/>
  <c r="E31" i="4" s="1"/>
  <c r="K31" i="4" s="1"/>
  <c r="CT36" i="1"/>
  <c r="Y27" i="11" l="1"/>
  <c r="AA28" i="11"/>
  <c r="C35" i="1"/>
  <c r="D35" i="1" s="1"/>
  <c r="A36" i="1"/>
  <c r="CS34" i="1"/>
  <c r="CT35" i="1"/>
  <c r="BL31" i="1"/>
  <c r="E32" i="3"/>
  <c r="K32" i="3" s="1"/>
  <c r="M33" i="3" s="1"/>
  <c r="C25" i="1" s="1"/>
  <c r="D25" i="1" s="1"/>
  <c r="M33" i="4"/>
  <c r="V36" i="1"/>
  <c r="CO52" i="11"/>
  <c r="J53" i="11"/>
  <c r="CN51" i="11"/>
  <c r="F51" i="11" s="1"/>
  <c r="I51" i="11" s="1"/>
  <c r="J35" i="1" l="1"/>
  <c r="M35" i="1" s="1"/>
  <c r="S34" i="1"/>
  <c r="E30" i="4" s="1"/>
  <c r="K30" i="4" s="1"/>
  <c r="Y26" i="11"/>
  <c r="AA27" i="11"/>
  <c r="CS33" i="1"/>
  <c r="S33" i="1" s="1"/>
  <c r="E29" i="4" s="1"/>
  <c r="K29" i="4" s="1"/>
  <c r="CT34" i="1"/>
  <c r="CN50" i="11"/>
  <c r="F50" i="11" s="1"/>
  <c r="I50" i="11" s="1"/>
  <c r="CO51" i="11"/>
  <c r="BL30" i="1"/>
  <c r="C36" i="1"/>
  <c r="D36" i="1" s="1"/>
  <c r="A37" i="1"/>
  <c r="E31" i="3"/>
  <c r="K31" i="3" s="1"/>
  <c r="V35" i="1"/>
  <c r="Y25" i="11" l="1"/>
  <c r="AA26" i="11"/>
  <c r="C37" i="1"/>
  <c r="D37" i="1" s="1"/>
  <c r="A38" i="1"/>
  <c r="BL29" i="1"/>
  <c r="E30" i="3"/>
  <c r="K30" i="3" s="1"/>
  <c r="M31" i="3" s="1"/>
  <c r="C24" i="1" s="1"/>
  <c r="D24" i="1" s="1"/>
  <c r="M31" i="4"/>
  <c r="V34" i="1"/>
  <c r="CO50" i="11"/>
  <c r="CN49" i="11"/>
  <c r="F49" i="11" s="1"/>
  <c r="I49" i="11" s="1"/>
  <c r="J51" i="11"/>
  <c r="CS32" i="1"/>
  <c r="CT33" i="1"/>
  <c r="J33" i="1" l="1"/>
  <c r="M33" i="1" s="1"/>
  <c r="S32" i="1"/>
  <c r="E28" i="4" s="1"/>
  <c r="K28" i="4" s="1"/>
  <c r="Y24" i="11"/>
  <c r="AA24" i="11" s="1"/>
  <c r="AA95" i="11" s="1"/>
  <c r="AA25" i="11"/>
  <c r="E29" i="3"/>
  <c r="K29" i="3" s="1"/>
  <c r="V33" i="1"/>
  <c r="CN48" i="11"/>
  <c r="F48" i="11" s="1"/>
  <c r="I48" i="11" s="1"/>
  <c r="CO49" i="11"/>
  <c r="A39" i="1"/>
  <c r="C38" i="1"/>
  <c r="D38" i="1" s="1"/>
  <c r="CS31" i="1"/>
  <c r="S31" i="1" s="1"/>
  <c r="E27" i="4" s="1"/>
  <c r="K27" i="4" s="1"/>
  <c r="CT32" i="1"/>
  <c r="BL28" i="1"/>
  <c r="E28" i="3" l="1"/>
  <c r="K28" i="3" s="1"/>
  <c r="M29" i="3" s="1"/>
  <c r="C23" i="1" s="1"/>
  <c r="D23" i="1" s="1"/>
  <c r="M29" i="4"/>
  <c r="V32" i="1"/>
  <c r="CN47" i="11"/>
  <c r="F47" i="11" s="1"/>
  <c r="I47" i="11" s="1"/>
  <c r="J49" i="11"/>
  <c r="CO48" i="11"/>
  <c r="C39" i="1"/>
  <c r="D39" i="1" s="1"/>
  <c r="A40" i="1"/>
  <c r="CS30" i="1"/>
  <c r="CT31" i="1"/>
  <c r="BL27" i="1"/>
  <c r="J31" i="1" l="1"/>
  <c r="M31" i="1" s="1"/>
  <c r="S30" i="1"/>
  <c r="E26" i="4" s="1"/>
  <c r="K26" i="4" s="1"/>
  <c r="Y95" i="11"/>
  <c r="CN46" i="11"/>
  <c r="F46" i="11" s="1"/>
  <c r="I46" i="11" s="1"/>
  <c r="CO47" i="11"/>
  <c r="BL26" i="1"/>
  <c r="CS29" i="1"/>
  <c r="S29" i="1" s="1"/>
  <c r="E25" i="4" s="1"/>
  <c r="K25" i="4" s="1"/>
  <c r="CT30" i="1"/>
  <c r="E27" i="3"/>
  <c r="K27" i="3" s="1"/>
  <c r="V31" i="1"/>
  <c r="C40" i="1"/>
  <c r="D40" i="1" s="1"/>
  <c r="A41" i="1"/>
  <c r="CS28" i="1" l="1"/>
  <c r="CT29" i="1"/>
  <c r="E26" i="3"/>
  <c r="K26" i="3" s="1"/>
  <c r="M27" i="3" s="1"/>
  <c r="C22" i="1" s="1"/>
  <c r="D22" i="1" s="1"/>
  <c r="M27" i="4"/>
  <c r="V30" i="1"/>
  <c r="BL25" i="1"/>
  <c r="C41" i="1"/>
  <c r="D41" i="1" s="1"/>
  <c r="A42" i="1"/>
  <c r="CO46" i="11"/>
  <c r="CN45" i="11"/>
  <c r="F45" i="11" s="1"/>
  <c r="I45" i="11" s="1"/>
  <c r="J47" i="11"/>
  <c r="J29" i="1" l="1"/>
  <c r="M29" i="1" s="1"/>
  <c r="S28" i="1"/>
  <c r="E24" i="4" s="1"/>
  <c r="K24" i="4" s="1"/>
  <c r="A43" i="1"/>
  <c r="C42" i="1"/>
  <c r="D42" i="1" s="1"/>
  <c r="BL24" i="1"/>
  <c r="BL95" i="1" s="1"/>
  <c r="BI95" i="1"/>
  <c r="E25" i="3"/>
  <c r="K25" i="3" s="1"/>
  <c r="V29" i="1"/>
  <c r="CO45" i="11"/>
  <c r="CN44" i="11"/>
  <c r="F44" i="11" s="1"/>
  <c r="I44" i="11" s="1"/>
  <c r="CS27" i="1"/>
  <c r="S27" i="1" s="1"/>
  <c r="E23" i="4" s="1"/>
  <c r="K23" i="4" s="1"/>
  <c r="CT28" i="1"/>
  <c r="CT27" i="1" l="1"/>
  <c r="CS26" i="1"/>
  <c r="E24" i="3"/>
  <c r="K24" i="3" s="1"/>
  <c r="M25" i="3" s="1"/>
  <c r="C21" i="1" s="1"/>
  <c r="D21" i="1" s="1"/>
  <c r="M25" i="4"/>
  <c r="V28" i="1"/>
  <c r="CN43" i="11"/>
  <c r="F43" i="11" s="1"/>
  <c r="I43" i="11" s="1"/>
  <c r="J45" i="11"/>
  <c r="CO44" i="11"/>
  <c r="C43" i="1"/>
  <c r="D43" i="1" s="1"/>
  <c r="A44" i="1"/>
  <c r="J27" i="1" l="1"/>
  <c r="M27" i="1" s="1"/>
  <c r="S26" i="1"/>
  <c r="E22" i="4" s="1"/>
  <c r="K22" i="4" s="1"/>
  <c r="C44" i="1"/>
  <c r="D44" i="1" s="1"/>
  <c r="A45" i="1"/>
  <c r="CN42" i="11"/>
  <c r="F42" i="11" s="1"/>
  <c r="I42" i="11" s="1"/>
  <c r="CO43" i="11"/>
  <c r="E23" i="3"/>
  <c r="K23" i="3" s="1"/>
  <c r="V27" i="1"/>
  <c r="CS25" i="1"/>
  <c r="S25" i="1" s="1"/>
  <c r="E21" i="4" s="1"/>
  <c r="K21" i="4" s="1"/>
  <c r="CT26" i="1"/>
  <c r="CO42" i="11" l="1"/>
  <c r="CN41" i="11"/>
  <c r="F41" i="11" s="1"/>
  <c r="I41" i="11" s="1"/>
  <c r="J43" i="11"/>
  <c r="E22" i="3"/>
  <c r="K22" i="3" s="1"/>
  <c r="M23" i="3" s="1"/>
  <c r="C20" i="1" s="1"/>
  <c r="D20" i="1" s="1"/>
  <c r="M23" i="4"/>
  <c r="V26" i="1"/>
  <c r="C45" i="1"/>
  <c r="D45" i="1" s="1"/>
  <c r="A46" i="1"/>
  <c r="CS24" i="1"/>
  <c r="CT25" i="1"/>
  <c r="J25" i="1" l="1"/>
  <c r="M25" i="1" s="1"/>
  <c r="S24" i="1"/>
  <c r="E20" i="4" s="1"/>
  <c r="K20" i="4" s="1"/>
  <c r="CT24" i="1"/>
  <c r="CS23" i="1"/>
  <c r="S23" i="1" s="1"/>
  <c r="E19" i="4" s="1"/>
  <c r="K19" i="4" s="1"/>
  <c r="CO41" i="11"/>
  <c r="CN40" i="11"/>
  <c r="F40" i="11" s="1"/>
  <c r="I40" i="11" s="1"/>
  <c r="E21" i="3"/>
  <c r="K21" i="3" s="1"/>
  <c r="V25" i="1"/>
  <c r="A47" i="1"/>
  <c r="C46" i="1"/>
  <c r="D46" i="1" s="1"/>
  <c r="E20" i="3" l="1"/>
  <c r="K20" i="3" s="1"/>
  <c r="M21" i="3" s="1"/>
  <c r="C19" i="1" s="1"/>
  <c r="D19" i="1" s="1"/>
  <c r="M21" i="4"/>
  <c r="V24" i="1"/>
  <c r="J41" i="11"/>
  <c r="CN39" i="11"/>
  <c r="F39" i="11" s="1"/>
  <c r="I39" i="11" s="1"/>
  <c r="CO40" i="11"/>
  <c r="CS22" i="1"/>
  <c r="CT23" i="1"/>
  <c r="C47" i="1"/>
  <c r="D47" i="1" s="1"/>
  <c r="A48" i="1"/>
  <c r="J23" i="1" l="1"/>
  <c r="M23" i="1" s="1"/>
  <c r="S22" i="1"/>
  <c r="E18" i="4" s="1"/>
  <c r="K18" i="4" s="1"/>
  <c r="CS21" i="1"/>
  <c r="S21" i="1" s="1"/>
  <c r="E17" i="4" s="1"/>
  <c r="K17" i="4" s="1"/>
  <c r="CT22" i="1"/>
  <c r="E19" i="3"/>
  <c r="K19" i="3" s="1"/>
  <c r="V23" i="1"/>
  <c r="C48" i="1"/>
  <c r="D48" i="1" s="1"/>
  <c r="A49" i="1"/>
  <c r="CN38" i="11"/>
  <c r="F38" i="11" s="1"/>
  <c r="I38" i="11" s="1"/>
  <c r="CO39" i="11"/>
  <c r="J39" i="11" l="1"/>
  <c r="CO38" i="11"/>
  <c r="CN37" i="11"/>
  <c r="F37" i="11" s="1"/>
  <c r="I37" i="11" s="1"/>
  <c r="E18" i="3"/>
  <c r="K18" i="3" s="1"/>
  <c r="M19" i="3" s="1"/>
  <c r="C18" i="1" s="1"/>
  <c r="D18" i="1" s="1"/>
  <c r="M19" i="4"/>
  <c r="V22" i="1"/>
  <c r="C49" i="1"/>
  <c r="D49" i="1" s="1"/>
  <c r="A50" i="1"/>
  <c r="CS20" i="1"/>
  <c r="CT21" i="1"/>
  <c r="J21" i="1" l="1"/>
  <c r="M21" i="1" s="1"/>
  <c r="S20" i="1"/>
  <c r="E16" i="4" s="1"/>
  <c r="K16" i="4" s="1"/>
  <c r="CN36" i="11"/>
  <c r="F36" i="11" s="1"/>
  <c r="I36" i="11" s="1"/>
  <c r="CO37" i="11"/>
  <c r="CT20" i="1"/>
  <c r="CS19" i="1"/>
  <c r="S19" i="1" s="1"/>
  <c r="E15" i="4" s="1"/>
  <c r="K15" i="4" s="1"/>
  <c r="E17" i="3"/>
  <c r="K17" i="3" s="1"/>
  <c r="V21" i="1"/>
  <c r="A51" i="1"/>
  <c r="C50" i="1"/>
  <c r="D50" i="1" s="1"/>
  <c r="C51" i="1" l="1"/>
  <c r="D51" i="1" s="1"/>
  <c r="A52" i="1"/>
  <c r="E16" i="3"/>
  <c r="K16" i="3" s="1"/>
  <c r="M17" i="3" s="1"/>
  <c r="C17" i="1" s="1"/>
  <c r="D17" i="1" s="1"/>
  <c r="M17" i="4"/>
  <c r="V20" i="1"/>
  <c r="J37" i="11"/>
  <c r="CO36" i="11"/>
  <c r="CN35" i="11"/>
  <c r="F35" i="11" s="1"/>
  <c r="I35" i="11" s="1"/>
  <c r="CS18" i="1"/>
  <c r="CT19" i="1"/>
  <c r="J19" i="1" l="1"/>
  <c r="M19" i="1" s="1"/>
  <c r="S18" i="1"/>
  <c r="E14" i="4" s="1"/>
  <c r="K14" i="4" s="1"/>
  <c r="C52" i="1"/>
  <c r="D52" i="1" s="1"/>
  <c r="A53" i="1"/>
  <c r="E15" i="3"/>
  <c r="K15" i="3" s="1"/>
  <c r="V19" i="1"/>
  <c r="CS17" i="1"/>
  <c r="S17" i="1" s="1"/>
  <c r="E13" i="4" s="1"/>
  <c r="K13" i="4" s="1"/>
  <c r="CT18" i="1"/>
  <c r="CN34" i="11"/>
  <c r="F34" i="11" s="1"/>
  <c r="I34" i="11" s="1"/>
  <c r="CO35" i="11"/>
  <c r="CN33" i="11" l="1"/>
  <c r="F33" i="11" s="1"/>
  <c r="I33" i="11" s="1"/>
  <c r="J35" i="11"/>
  <c r="CO34" i="11"/>
  <c r="CS16" i="1"/>
  <c r="CT17" i="1"/>
  <c r="C53" i="1"/>
  <c r="D53" i="1" s="1"/>
  <c r="E14" i="3"/>
  <c r="K14" i="3" s="1"/>
  <c r="M15" i="3" s="1"/>
  <c r="C16" i="1" s="1"/>
  <c r="D16" i="1" s="1"/>
  <c r="M15" i="4"/>
  <c r="V18" i="1"/>
  <c r="J17" i="1" l="1"/>
  <c r="M17" i="1" s="1"/>
  <c r="S16" i="1"/>
  <c r="E12" i="4" s="1"/>
  <c r="K12" i="4" s="1"/>
  <c r="E13" i="3"/>
  <c r="K13" i="3" s="1"/>
  <c r="V17" i="1"/>
  <c r="CS15" i="1"/>
  <c r="S15" i="1" s="1"/>
  <c r="E11" i="4" s="1"/>
  <c r="K11" i="4" s="1"/>
  <c r="CT16" i="1"/>
  <c r="CO33" i="11"/>
  <c r="CN32" i="11"/>
  <c r="F32" i="11" s="1"/>
  <c r="I32" i="11" s="1"/>
  <c r="E12" i="3" l="1"/>
  <c r="K12" i="3" s="1"/>
  <c r="M13" i="3" s="1"/>
  <c r="C15" i="1" s="1"/>
  <c r="D15" i="1" s="1"/>
  <c r="M13" i="4"/>
  <c r="V16" i="1"/>
  <c r="CN31" i="11"/>
  <c r="F31" i="11" s="1"/>
  <c r="I31" i="11" s="1"/>
  <c r="J33" i="11"/>
  <c r="CO32" i="11"/>
  <c r="CS14" i="1"/>
  <c r="CT15" i="1"/>
  <c r="S14" i="1" l="1"/>
  <c r="E10" i="4" s="1"/>
  <c r="J15" i="1"/>
  <c r="M15" i="1" s="1"/>
  <c r="CN30" i="11"/>
  <c r="F30" i="11" s="1"/>
  <c r="I30" i="11" s="1"/>
  <c r="CO31" i="11"/>
  <c r="CT14" i="1"/>
  <c r="E11" i="3"/>
  <c r="K11" i="3" s="1"/>
  <c r="V15" i="1"/>
  <c r="E10" i="3" l="1"/>
  <c r="K10" i="3" s="1"/>
  <c r="M11" i="3" s="1"/>
  <c r="C14" i="1" s="1"/>
  <c r="D14" i="1" s="1"/>
  <c r="K10" i="4"/>
  <c r="M11" i="4" s="1"/>
  <c r="V14" i="1"/>
  <c r="CN29" i="11"/>
  <c r="F29" i="11" s="1"/>
  <c r="I29" i="11" s="1"/>
  <c r="J31" i="11"/>
  <c r="CO30" i="11"/>
  <c r="CT95" i="1" l="1"/>
  <c r="CS95" i="1"/>
  <c r="CO29" i="11"/>
  <c r="CN28" i="11"/>
  <c r="F28" i="11" s="1"/>
  <c r="I28" i="11" s="1"/>
  <c r="J29" i="11" l="1"/>
  <c r="CO28" i="11"/>
  <c r="CN27" i="11"/>
  <c r="F27" i="11" s="1"/>
  <c r="I27" i="11" s="1"/>
  <c r="M95" i="1"/>
  <c r="C2" i="1" s="1"/>
  <c r="J95" i="1"/>
  <c r="S95" i="1"/>
  <c r="V95" i="1"/>
  <c r="E91" i="4" l="1"/>
  <c r="CN26" i="11"/>
  <c r="F26" i="11" s="1"/>
  <c r="I26" i="11" s="1"/>
  <c r="CO27" i="11"/>
  <c r="E91" i="3"/>
  <c r="E99" i="4" s="1"/>
  <c r="CO26" i="11" l="1"/>
  <c r="J27" i="11"/>
  <c r="CN25" i="11"/>
  <c r="F25" i="11" s="1"/>
  <c r="I25" i="11" s="1"/>
  <c r="K91" i="3"/>
  <c r="K99" i="4" s="1"/>
  <c r="M91" i="4"/>
  <c r="K91" i="4"/>
  <c r="CN24" i="11" l="1"/>
  <c r="F24" i="11" s="1"/>
  <c r="I24" i="11" s="1"/>
  <c r="CO25" i="11"/>
  <c r="M91" i="3"/>
  <c r="J25" i="11" l="1"/>
  <c r="CO24" i="11"/>
  <c r="CN23" i="11"/>
  <c r="F23" i="11" s="1"/>
  <c r="I23" i="11" s="1"/>
  <c r="M99" i="4"/>
  <c r="C3" i="1"/>
  <c r="CN22" i="11" l="1"/>
  <c r="F22" i="11" s="1"/>
  <c r="I22" i="11" s="1"/>
  <c r="CO23" i="11"/>
  <c r="J23" i="11" l="1"/>
  <c r="CO22" i="11"/>
  <c r="CN21" i="11"/>
  <c r="F21" i="11" s="1"/>
  <c r="I21" i="11" s="1"/>
  <c r="CO21" i="11" l="1"/>
  <c r="CN20" i="11"/>
  <c r="F20" i="11" s="1"/>
  <c r="I20" i="11" s="1"/>
  <c r="J21" i="11" l="1"/>
  <c r="CO20" i="11"/>
  <c r="CN19" i="11"/>
  <c r="F19" i="11" s="1"/>
  <c r="I19" i="11" s="1"/>
  <c r="CN18" i="11" l="1"/>
  <c r="F18" i="11" s="1"/>
  <c r="I18" i="11" s="1"/>
  <c r="CO19" i="11"/>
  <c r="CO18" i="11" l="1"/>
  <c r="CN17" i="11"/>
  <c r="F17" i="11" s="1"/>
  <c r="I17" i="11" s="1"/>
  <c r="J19" i="11"/>
  <c r="CO17" i="11" l="1"/>
  <c r="CN16" i="11"/>
  <c r="F16" i="11" s="1"/>
  <c r="I16" i="11" s="1"/>
  <c r="J17" i="11" l="1"/>
  <c r="CN15" i="11"/>
  <c r="F15" i="11" s="1"/>
  <c r="I15" i="11" s="1"/>
  <c r="CO16" i="11"/>
  <c r="CO15" i="11" l="1"/>
  <c r="CN14" i="11"/>
  <c r="F14" i="11" s="1"/>
  <c r="I14" i="11" s="1"/>
  <c r="CN13" i="11" l="1"/>
  <c r="F13" i="11" s="1"/>
  <c r="I13" i="11" s="1"/>
  <c r="CO14" i="11"/>
  <c r="J15" i="11"/>
  <c r="I12" i="11" l="1"/>
  <c r="J13" i="11" s="1"/>
  <c r="CO13" i="11"/>
  <c r="CN95" i="11" l="1"/>
  <c r="CO12" i="11"/>
  <c r="CO95" i="11" s="1"/>
  <c r="F95" i="11" l="1"/>
  <c r="I95" i="11" l="1"/>
  <c r="J95" i="11"/>
</calcChain>
</file>

<file path=xl/sharedStrings.xml><?xml version="1.0" encoding="utf-8"?>
<sst xmlns="http://schemas.openxmlformats.org/spreadsheetml/2006/main" count="994" uniqueCount="133">
  <si>
    <t>Par Amount</t>
  </si>
  <si>
    <t>Memo:</t>
  </si>
  <si>
    <t>MBE/WBE</t>
  </si>
  <si>
    <t>Amounts</t>
  </si>
  <si>
    <t>Discretionary</t>
  </si>
  <si>
    <t>WBE</t>
  </si>
  <si>
    <t>MBE</t>
  </si>
  <si>
    <t>Goldman, Sachs &amp; Co.</t>
  </si>
  <si>
    <t xml:space="preserve">    Total Takedown</t>
  </si>
  <si>
    <t>DTC</t>
  </si>
  <si>
    <t>CUSIP Fee</t>
  </si>
  <si>
    <t xml:space="preserve">    Total Underwriter's fees</t>
  </si>
  <si>
    <t>Katten Muchin Rosenmann (Bond Counsel)</t>
  </si>
  <si>
    <t>Burke Burns &amp; Pinelli (Issuer's Counsel)</t>
  </si>
  <si>
    <t>Charity &amp; Associates (Disclosure Counsel)</t>
  </si>
  <si>
    <t>PFM Financial (Financial Advisor)</t>
  </si>
  <si>
    <t>TBD (Escrow Bidding Agent)</t>
  </si>
  <si>
    <t>Amalgamated Bank (Trustee)</t>
  </si>
  <si>
    <t>MPEA Misc Expenses</t>
  </si>
  <si>
    <t xml:space="preserve">    Total Cost Of Issuance</t>
  </si>
  <si>
    <t>Costs of Issuance less Underwriter's fees</t>
  </si>
  <si>
    <t>Principal</t>
  </si>
  <si>
    <t>Interest Payment</t>
  </si>
  <si>
    <t>Date</t>
  </si>
  <si>
    <t>Maturity Schedule as of</t>
  </si>
  <si>
    <t>Coupon</t>
  </si>
  <si>
    <t>Rate</t>
  </si>
  <si>
    <t>%</t>
  </si>
  <si>
    <t>Principal to be</t>
  </si>
  <si>
    <t>Redeemed</t>
  </si>
  <si>
    <t>Interest Due</t>
  </si>
  <si>
    <t>Compounded</t>
  </si>
  <si>
    <t>Interest</t>
  </si>
  <si>
    <t>Capitalized</t>
  </si>
  <si>
    <t>Debt Service</t>
  </si>
  <si>
    <t>Bond Interest and Redemption Schedule</t>
  </si>
  <si>
    <t>Totals</t>
  </si>
  <si>
    <t>Total Expansion Project Bonds Debt Service</t>
  </si>
  <si>
    <t>Annual</t>
  </si>
  <si>
    <t>Unrefunded Prior Expansion Project Bonds Debt Service</t>
  </si>
  <si>
    <t>Reconciliation</t>
  </si>
  <si>
    <t>Total Debt Service</t>
  </si>
  <si>
    <t>Difference</t>
  </si>
  <si>
    <t>METROPOLITAN PIER AND EXPOSITION AUTHORITY</t>
  </si>
  <si>
    <t>Outstanding Debt Service by Series</t>
  </si>
  <si>
    <t>Check to Cash Flow Model</t>
  </si>
  <si>
    <t>Period</t>
  </si>
  <si>
    <t>Debt</t>
  </si>
  <si>
    <t>Ending</t>
  </si>
  <si>
    <t>Service</t>
  </si>
  <si>
    <t>Aggregate Debt Service</t>
  </si>
  <si>
    <t>Payment</t>
  </si>
  <si>
    <t xml:space="preserve">Capitalized </t>
  </si>
  <si>
    <t>Expansion Project Bonds, 2017A</t>
  </si>
  <si>
    <t>Aggregate Semi-Annual Debt Service</t>
  </si>
  <si>
    <t>Expansion Project Bonds, 2019A</t>
  </si>
  <si>
    <t>Expansion Project Bonds, 2017B</t>
  </si>
  <si>
    <t>Expansion Project Bonds, 2015A</t>
  </si>
  <si>
    <t>Expansion Project Bonds, 2015B</t>
  </si>
  <si>
    <t>Expansion Project Bonds, 2012A</t>
  </si>
  <si>
    <t>Expansion Project Bonds, 2012B</t>
  </si>
  <si>
    <t>Expansion Project Bonds, 2012C</t>
  </si>
  <si>
    <t>Expansion Project Bonds, 2010B</t>
  </si>
  <si>
    <t>Expansion Project Bonds, 2010A</t>
  </si>
  <si>
    <t>Expansion Project Bonds, 2002A</t>
  </si>
  <si>
    <t>Expansion Project Bonds, 2002B</t>
  </si>
  <si>
    <t>Expansion Project Bonds, 1999D</t>
  </si>
  <si>
    <t>Expansion Project Bonds, 1998B</t>
  </si>
  <si>
    <t>Expansion Project Bonds, 1998A</t>
  </si>
  <si>
    <t>Expansion Project Bonds, 1996A</t>
  </si>
  <si>
    <t>Expansion Project Bonds, 1994B</t>
  </si>
  <si>
    <t>Expansion Project Bonds, 1994A</t>
  </si>
  <si>
    <t>Expansion Project Bonds, 1992A</t>
  </si>
  <si>
    <t>Refunded Debt Service by Series</t>
  </si>
  <si>
    <t>Refunded Debt Service</t>
  </si>
  <si>
    <t>Total Outstanding Debt Service</t>
  </si>
  <si>
    <t>2019A</t>
  </si>
  <si>
    <t>2017A</t>
  </si>
  <si>
    <t>2017B</t>
  </si>
  <si>
    <t>2015A</t>
  </si>
  <si>
    <t>2015B</t>
  </si>
  <si>
    <t>2012A</t>
  </si>
  <si>
    <t>2012B</t>
  </si>
  <si>
    <t>2012C</t>
  </si>
  <si>
    <t>2010A</t>
  </si>
  <si>
    <t>2010B</t>
  </si>
  <si>
    <t>2002A</t>
  </si>
  <si>
    <t>2002B</t>
  </si>
  <si>
    <t>1999D</t>
  </si>
  <si>
    <t>1998A</t>
  </si>
  <si>
    <t>1998B</t>
  </si>
  <si>
    <t>1996A</t>
  </si>
  <si>
    <t>1994A</t>
  </si>
  <si>
    <t>1994B</t>
  </si>
  <si>
    <t>1992A</t>
  </si>
  <si>
    <t>4.25%/5.45%</t>
  </si>
  <si>
    <t>5%/5.73%</t>
  </si>
  <si>
    <t>5%/5.50%/6%</t>
  </si>
  <si>
    <t>5%/5.50%</t>
  </si>
  <si>
    <t>5%/5.25%</t>
  </si>
  <si>
    <t>Various</t>
  </si>
  <si>
    <t>Expansion Project Bonds, 2020A</t>
  </si>
  <si>
    <t>2020A</t>
  </si>
  <si>
    <t>Final Cost Of Issuance</t>
  </si>
  <si>
    <t>Total</t>
  </si>
  <si>
    <t>Amount</t>
  </si>
  <si>
    <t>Morgan Stanley</t>
  </si>
  <si>
    <t>Loop Capital Markets</t>
  </si>
  <si>
    <t>Cabrera Capital Markets, LLC</t>
  </si>
  <si>
    <t>Structuring Fee:</t>
  </si>
  <si>
    <t>Internet Roadshow</t>
  </si>
  <si>
    <t>Dalcomp / Ipreo Order Monitoring</t>
  </si>
  <si>
    <t>Deloitte (Auditor Consent)</t>
  </si>
  <si>
    <t>S&amp;P</t>
  </si>
  <si>
    <t>Fitch</t>
  </si>
  <si>
    <t xml:space="preserve"> </t>
  </si>
  <si>
    <t>Expansion Project Bonds, 2020B</t>
  </si>
  <si>
    <t>Expansion Project Bonds, 2020C (Taxable)</t>
  </si>
  <si>
    <t>Expansion Project Bonds, 2020D (Taxable)</t>
  </si>
  <si>
    <t>Series 2020BCD Expansion Project Bonds</t>
  </si>
  <si>
    <t>MPEA 2020BCD Expansion Project Bond Deal</t>
  </si>
  <si>
    <t>(After Series 2020BCD Expansion Project Bond Issuance)</t>
  </si>
  <si>
    <t>Series 2020BCD</t>
  </si>
  <si>
    <t>FY21 MPEA Expansion Project Bonds Debt Service</t>
  </si>
  <si>
    <t>Siebert Williams Shank &amp; Co.</t>
  </si>
  <si>
    <t>Burke, Warren, MacKay &amp; Serritella (Underwriter's Counsel)</t>
  </si>
  <si>
    <t>Bank of New York Mellon (Escrow Trustee)</t>
  </si>
  <si>
    <t>ImageMaster (Print/Roadshow)</t>
  </si>
  <si>
    <t>Samuel Klein and Company (Verification Agent)</t>
  </si>
  <si>
    <t>2020B</t>
  </si>
  <si>
    <t>2020C</t>
  </si>
  <si>
    <t>2020D</t>
  </si>
  <si>
    <t>Day Loan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</si>
</sst>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/d/yyyy;@"/>
    <numFmt numFmtId="165" formatCode="&quot;$&quot;#,##0.00"/>
    <numFmt numFmtId="166" formatCode="0.0%"/>
    <numFmt numFmtId="167" formatCode="0.000%"/>
    <numFmt numFmtId="168" formatCode="&quot;$&quot;#,##0"/>
    <numFmt numFmtId="169" formatCode="_(* #,##0_);_(* \(#,##0\);_(* &quot;-&quot;??_);_(@_)"/>
    <numFmt numFmtId="170" formatCode="m/d/yyyy\ h:mm\ AM/PM"/>
    <numFmt numFmtId="171" formatCode="_(* #,##0.0000_);_(* \(#,##0.0000\);_(* &quot;-&quot;??_);_(@_)"/>
  </numFmts>
  <fonts count="36" x14ac:knownFonts="1">
    <font>
      <sz val="8"/>
      <color indexed="22"/>
      <name val="Arial"/>
      <family val="2"/>
    </font>
    <font>
      <sz val="8"/>
      <name val="Arial"/>
      <family val="2"/>
    </font>
    <font>
      <sz val="10"/>
      <name val="Arial"/>
      <family val="2"/>
    </font>
    <font>
      <sz val="8"/>
      <color indexed="22"/>
      <name val="Arial"/>
      <family val="2"/>
    </font>
    <font>
      <sz val="11"/>
      <name val="Times New Roman"/>
      <family val="1"/>
    </font>
    <font>
      <b/>
      <sz val="11"/>
      <name val="Times New Roman"/>
      <family val="1"/>
    </font>
    <font>
      <b/>
      <u/>
      <sz val="14"/>
      <name val="Times New Roman"/>
      <family val="1"/>
    </font>
    <font>
      <b/>
      <sz val="11"/>
      <color indexed="22"/>
      <name val="Times New Roman"/>
      <family val="1"/>
    </font>
    <font>
      <b/>
      <u/>
      <sz val="11"/>
      <name val="Times New Roman"/>
      <family val="1"/>
    </font>
    <font>
      <b/>
      <sz val="12"/>
      <name val="Times New Roman"/>
      <family val="1"/>
    </font>
    <font>
      <sz val="11"/>
      <color indexed="22"/>
      <name val="Times New Roman"/>
      <family val="1"/>
    </font>
    <font>
      <b/>
      <sz val="16"/>
      <color indexed="22"/>
      <name val="Times New Roman"/>
      <family val="1"/>
    </font>
    <font>
      <sz val="10"/>
      <name val="Times New Roman"/>
      <family val="1"/>
    </font>
    <font>
      <b/>
      <sz val="12"/>
      <color indexed="22"/>
      <name val="Times New Roman"/>
      <family val="1"/>
    </font>
    <font>
      <b/>
      <u/>
      <sz val="12"/>
      <name val="Times New Roman"/>
      <family val="1"/>
    </font>
    <font>
      <sz val="12"/>
      <name val="Times New Roman"/>
      <family val="1"/>
    </font>
    <font>
      <b/>
      <sz val="14"/>
      <name val="Times New Roman"/>
      <family val="1"/>
    </font>
    <font>
      <b/>
      <sz val="14"/>
      <color indexed="22"/>
      <name val="Times New Roman"/>
      <family val="1"/>
    </font>
    <font>
      <sz val="14"/>
      <name val="Times New Roman"/>
      <family val="1"/>
    </font>
    <font>
      <sz val="10"/>
      <color indexed="22"/>
      <name val="Times New Roman"/>
      <family val="1"/>
    </font>
    <font>
      <sz val="8"/>
      <color indexed="22"/>
      <name val="Times New Roman"/>
      <family val="1"/>
    </font>
    <font>
      <b/>
      <sz val="10"/>
      <color indexed="12"/>
      <name val="Times New Roman"/>
      <family val="1"/>
    </font>
    <font>
      <b/>
      <sz val="10"/>
      <name val="Times New Roman"/>
      <family val="1"/>
    </font>
    <font>
      <sz val="10"/>
      <color indexed="12"/>
      <name val="Times New Roman"/>
      <family val="1"/>
    </font>
    <font>
      <sz val="10"/>
      <color indexed="44"/>
      <name val="Times New Roman"/>
      <family val="1"/>
    </font>
    <font>
      <b/>
      <u/>
      <sz val="11"/>
      <color indexed="22"/>
      <name val="Times New Roman"/>
      <family val="1"/>
    </font>
    <font>
      <b/>
      <u/>
      <sz val="22"/>
      <name val="Times New Roman"/>
      <family val="1"/>
    </font>
    <font>
      <b/>
      <sz val="20"/>
      <name val="Times New Roman"/>
      <family val="1"/>
    </font>
    <font>
      <sz val="11"/>
      <color indexed="8"/>
      <name val="Times New Roman"/>
      <family val="1"/>
    </font>
    <font>
      <sz val="10"/>
      <color theme="0"/>
      <name val="Times New Roman"/>
      <family val="1"/>
    </font>
    <font>
      <b/>
      <sz val="14"/>
      <color rgb="FFFF0000"/>
      <name val="Times New Roman"/>
      <family val="1"/>
    </font>
    <font>
      <b/>
      <sz val="12"/>
      <color rgb="FFFF0000"/>
      <name val="Times New Roman"/>
      <family val="1"/>
    </font>
    <font>
      <b/>
      <sz val="11"/>
      <color rgb="FFFF0000"/>
      <name val="Times New Roman"/>
      <family val="1"/>
    </font>
    <font>
      <u/>
      <sz val="10"/>
      <name val="Arial"/>
      <family val="2"/>
    </font>
    <font>
      <sz val="9"/>
      <color indexed="22"/>
      <name val="Times New Roman"/>
      <family val="1"/>
    </font>
    <font>
      <u/>
      <sz val="1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58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rgb="FFFFFFCC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/>
    <xf numFmtId="9" fontId="1" fillId="0" borderId="0" applyFont="0" applyFill="0" applyBorder="0" applyAlignment="0" applyProtection="0"/>
  </cellStyleXfs>
  <cellXfs count="194">
    <xf numFmtId="0" fontId="0" fillId="0" borderId="0" xfId="0"/>
    <xf numFmtId="0" fontId="2" fillId="0" borderId="0" xfId="0" applyFont="1" applyFill="1" applyBorder="1"/>
    <xf numFmtId="4" fontId="2" fillId="0" borderId="0" xfId="0" applyNumberFormat="1" applyFont="1" applyFill="1" applyBorder="1"/>
    <xf numFmtId="164" fontId="2" fillId="0" borderId="0" xfId="0" applyNumberFormat="1" applyFont="1" applyFill="1" applyBorder="1" applyAlignment="1">
      <alignment horizontal="center"/>
    </xf>
    <xf numFmtId="0" fontId="4" fillId="0" borderId="0" xfId="0" applyFont="1" applyFill="1" applyBorder="1"/>
    <xf numFmtId="4" fontId="4" fillId="0" borderId="0" xfId="0" applyNumberFormat="1" applyFont="1" applyFill="1" applyBorder="1"/>
    <xf numFmtId="10" fontId="4" fillId="0" borderId="0" xfId="4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164" fontId="4" fillId="0" borderId="0" xfId="0" applyNumberFormat="1" applyFont="1" applyFill="1" applyBorder="1" applyAlignment="1">
      <alignment horizontal="center"/>
    </xf>
    <xf numFmtId="164" fontId="7" fillId="0" borderId="0" xfId="0" applyNumberFormat="1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164" fontId="8" fillId="0" borderId="0" xfId="0" applyNumberFormat="1" applyFont="1" applyFill="1" applyBorder="1" applyAlignment="1">
      <alignment horizontal="center"/>
    </xf>
    <xf numFmtId="0" fontId="4" fillId="0" borderId="1" xfId="0" applyFont="1" applyFill="1" applyBorder="1"/>
    <xf numFmtId="0" fontId="9" fillId="0" borderId="0" xfId="0" applyFont="1" applyFill="1" applyBorder="1" applyAlignment="1">
      <alignment horizontal="center"/>
    </xf>
    <xf numFmtId="0" fontId="10" fillId="0" borderId="0" xfId="0" applyFont="1"/>
    <xf numFmtId="0" fontId="10" fillId="0" borderId="2" xfId="0" applyFont="1" applyBorder="1" applyAlignment="1">
      <alignment horizontal="center"/>
    </xf>
    <xf numFmtId="0" fontId="10" fillId="0" borderId="2" xfId="0" applyFont="1" applyBorder="1"/>
    <xf numFmtId="14" fontId="10" fillId="0" borderId="2" xfId="0" applyNumberFormat="1" applyFont="1" applyBorder="1" applyAlignment="1">
      <alignment horizontal="left"/>
    </xf>
    <xf numFmtId="0" fontId="10" fillId="0" borderId="0" xfId="0" applyFont="1" applyBorder="1"/>
    <xf numFmtId="6" fontId="10" fillId="0" borderId="2" xfId="0" quotePrefix="1" applyNumberFormat="1" applyFont="1" applyBorder="1"/>
    <xf numFmtId="0" fontId="10" fillId="0" borderId="2" xfId="0" quotePrefix="1" applyFont="1" applyBorder="1"/>
    <xf numFmtId="14" fontId="10" fillId="0" borderId="2" xfId="0" applyNumberFormat="1" applyFont="1" applyBorder="1"/>
    <xf numFmtId="14" fontId="10" fillId="0" borderId="2" xfId="0" quotePrefix="1" applyNumberFormat="1" applyFont="1" applyBorder="1" applyAlignment="1">
      <alignment horizontal="left"/>
    </xf>
    <xf numFmtId="0" fontId="10" fillId="0" borderId="0" xfId="0" applyFont="1" applyAlignment="1">
      <alignment horizontal="left"/>
    </xf>
    <xf numFmtId="14" fontId="10" fillId="0" borderId="0" xfId="0" quotePrefix="1" applyNumberFormat="1" applyFont="1" applyBorder="1" applyAlignment="1"/>
    <xf numFmtId="0" fontId="10" fillId="0" borderId="0" xfId="0" applyFont="1" applyBorder="1" applyAlignment="1"/>
    <xf numFmtId="0" fontId="11" fillId="0" borderId="0" xfId="0" applyFont="1" applyAlignment="1">
      <alignment horizontal="centerContinuous"/>
    </xf>
    <xf numFmtId="0" fontId="10" fillId="0" borderId="3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0" borderId="4" xfId="0" applyFont="1" applyBorder="1"/>
    <xf numFmtId="164" fontId="5" fillId="0" borderId="0" xfId="0" applyNumberFormat="1" applyFont="1" applyFill="1" applyBorder="1" applyAlignment="1">
      <alignment horizontal="center"/>
    </xf>
    <xf numFmtId="0" fontId="4" fillId="0" borderId="0" xfId="0" applyFont="1" applyFill="1" applyBorder="1" applyAlignment="1"/>
    <xf numFmtId="0" fontId="15" fillId="0" borderId="0" xfId="0" applyFont="1" applyFill="1" applyBorder="1" applyAlignment="1"/>
    <xf numFmtId="0" fontId="18" fillId="0" borderId="0" xfId="0" applyFont="1" applyFill="1" applyBorder="1" applyAlignment="1"/>
    <xf numFmtId="0" fontId="5" fillId="0" borderId="0" xfId="0" applyFont="1" applyFill="1" applyBorder="1" applyAlignment="1"/>
    <xf numFmtId="164" fontId="12" fillId="0" borderId="0" xfId="0" applyNumberFormat="1" applyFont="1" applyFill="1" applyBorder="1" applyAlignment="1">
      <alignment horizontal="center"/>
    </xf>
    <xf numFmtId="0" fontId="12" fillId="0" borderId="0" xfId="0" applyFont="1" applyFill="1" applyBorder="1"/>
    <xf numFmtId="4" fontId="12" fillId="0" borderId="0" xfId="0" applyNumberFormat="1" applyFont="1" applyFill="1" applyBorder="1"/>
    <xf numFmtId="164" fontId="4" fillId="0" borderId="0" xfId="0" applyNumberFormat="1" applyFont="1" applyFill="1" applyBorder="1" applyAlignment="1">
      <alignment horizontal="left"/>
    </xf>
    <xf numFmtId="14" fontId="4" fillId="0" borderId="2" xfId="0" applyNumberFormat="1" applyFont="1" applyFill="1" applyBorder="1" applyAlignment="1">
      <alignment horizontal="center"/>
    </xf>
    <xf numFmtId="44" fontId="4" fillId="0" borderId="0" xfId="2" applyFont="1" applyFill="1" applyBorder="1"/>
    <xf numFmtId="44" fontId="4" fillId="0" borderId="1" xfId="2" applyFont="1" applyFill="1" applyBorder="1"/>
    <xf numFmtId="43" fontId="4" fillId="0" borderId="0" xfId="1" applyFont="1" applyFill="1" applyBorder="1"/>
    <xf numFmtId="0" fontId="7" fillId="0" borderId="0" xfId="0" applyFont="1"/>
    <xf numFmtId="14" fontId="4" fillId="0" borderId="0" xfId="0" applyNumberFormat="1" applyFont="1" applyFill="1" applyBorder="1" applyAlignment="1">
      <alignment horizontal="center"/>
    </xf>
    <xf numFmtId="164" fontId="10" fillId="0" borderId="0" xfId="0" applyNumberFormat="1" applyFont="1" applyFill="1" applyBorder="1" applyAlignment="1">
      <alignment horizontal="center"/>
    </xf>
    <xf numFmtId="4" fontId="4" fillId="0" borderId="5" xfId="0" applyNumberFormat="1" applyFont="1" applyFill="1" applyBorder="1"/>
    <xf numFmtId="164" fontId="16" fillId="0" borderId="0" xfId="0" applyNumberFormat="1" applyFont="1" applyFill="1" applyBorder="1" applyAlignment="1">
      <alignment horizontal="centerContinuous"/>
    </xf>
    <xf numFmtId="0" fontId="17" fillId="0" borderId="0" xfId="0" applyFont="1" applyAlignment="1">
      <alignment horizontal="centerContinuous"/>
    </xf>
    <xf numFmtId="0" fontId="17" fillId="0" borderId="0" xfId="0" applyFont="1" applyBorder="1" applyAlignment="1">
      <alignment horizontal="centerContinuous"/>
    </xf>
    <xf numFmtId="0" fontId="6" fillId="0" borderId="0" xfId="0" applyFont="1" applyFill="1" applyBorder="1" applyAlignment="1">
      <alignment horizontal="centerContinuous"/>
    </xf>
    <xf numFmtId="164" fontId="9" fillId="0" borderId="0" xfId="0" applyNumberFormat="1" applyFont="1" applyFill="1" applyBorder="1" applyAlignment="1">
      <alignment horizontal="centerContinuous"/>
    </xf>
    <xf numFmtId="0" fontId="13" fillId="0" borderId="0" xfId="0" applyFont="1" applyAlignment="1">
      <alignment horizontal="centerContinuous"/>
    </xf>
    <xf numFmtId="0" fontId="13" fillId="0" borderId="0" xfId="0" applyFont="1" applyBorder="1" applyAlignment="1">
      <alignment horizontal="centerContinuous"/>
    </xf>
    <xf numFmtId="0" fontId="14" fillId="0" borderId="0" xfId="0" applyFont="1" applyFill="1" applyBorder="1" applyAlignment="1">
      <alignment horizontal="centerContinuous"/>
    </xf>
    <xf numFmtId="0" fontId="2" fillId="0" borderId="0" xfId="0" applyFont="1" applyFill="1" applyBorder="1" applyAlignment="1"/>
    <xf numFmtId="164" fontId="2" fillId="0" borderId="0" xfId="0" applyNumberFormat="1" applyFont="1" applyFill="1" applyBorder="1" applyAlignment="1">
      <alignment horizontal="centerContinuous"/>
    </xf>
    <xf numFmtId="0" fontId="2" fillId="0" borderId="0" xfId="0" applyFont="1" applyFill="1" applyBorder="1" applyAlignment="1">
      <alignment horizontal="centerContinuous"/>
    </xf>
    <xf numFmtId="164" fontId="4" fillId="0" borderId="0" xfId="0" applyNumberFormat="1" applyFont="1" applyFill="1" applyBorder="1" applyAlignment="1">
      <alignment horizontal="centerContinuous"/>
    </xf>
    <xf numFmtId="0" fontId="9" fillId="0" borderId="0" xfId="0" applyFont="1" applyFill="1" applyBorder="1" applyAlignment="1">
      <alignment horizontal="centerContinuous"/>
    </xf>
    <xf numFmtId="0" fontId="4" fillId="0" borderId="0" xfId="0" applyFont="1" applyFill="1" applyBorder="1" applyAlignment="1">
      <alignment horizontal="centerContinuous"/>
    </xf>
    <xf numFmtId="0" fontId="19" fillId="0" borderId="0" xfId="0" applyFont="1" applyFill="1" applyBorder="1"/>
    <xf numFmtId="4" fontId="12" fillId="2" borderId="6" xfId="0" applyNumberFormat="1" applyFont="1" applyFill="1" applyBorder="1"/>
    <xf numFmtId="4" fontId="12" fillId="2" borderId="7" xfId="0" applyNumberFormat="1" applyFont="1" applyFill="1" applyBorder="1"/>
    <xf numFmtId="0" fontId="20" fillId="0" borderId="0" xfId="0" applyFont="1"/>
    <xf numFmtId="0" fontId="21" fillId="0" borderId="1" xfId="0" applyFont="1" applyFill="1" applyBorder="1"/>
    <xf numFmtId="0" fontId="12" fillId="0" borderId="1" xfId="0" applyFont="1" applyFill="1" applyBorder="1"/>
    <xf numFmtId="0" fontId="21" fillId="0" borderId="0" xfId="0" applyFont="1" applyFill="1" applyBorder="1"/>
    <xf numFmtId="0" fontId="22" fillId="0" borderId="0" xfId="0" applyFont="1" applyFill="1" applyBorder="1" applyAlignment="1">
      <alignment horizontal="left"/>
    </xf>
    <xf numFmtId="0" fontId="22" fillId="0" borderId="0" xfId="0" applyFont="1" applyFill="1" applyBorder="1"/>
    <xf numFmtId="4" fontId="22" fillId="0" borderId="0" xfId="0" applyNumberFormat="1" applyFont="1" applyFill="1" applyBorder="1"/>
    <xf numFmtId="0" fontId="20" fillId="0" borderId="0" xfId="0" applyFont="1" applyBorder="1" applyAlignment="1">
      <alignment horizontal="left"/>
    </xf>
    <xf numFmtId="0" fontId="20" fillId="0" borderId="0" xfId="0" applyFont="1" applyBorder="1"/>
    <xf numFmtId="0" fontId="22" fillId="0" borderId="0" xfId="0" applyFont="1" applyFill="1" applyBorder="1" applyAlignment="1">
      <alignment horizontal="right"/>
    </xf>
    <xf numFmtId="0" fontId="12" fillId="0" borderId="0" xfId="0" applyFont="1" applyFill="1" applyBorder="1" applyAlignment="1">
      <alignment horizontal="right"/>
    </xf>
    <xf numFmtId="4" fontId="22" fillId="0" borderId="0" xfId="0" applyNumberFormat="1" applyFont="1" applyFill="1" applyBorder="1" applyAlignment="1">
      <alignment horizontal="right"/>
    </xf>
    <xf numFmtId="0" fontId="22" fillId="0" borderId="8" xfId="0" applyFont="1" applyFill="1" applyBorder="1" applyAlignment="1">
      <alignment horizontal="left"/>
    </xf>
    <xf numFmtId="0" fontId="22" fillId="0" borderId="8" xfId="0" applyFont="1" applyFill="1" applyBorder="1" applyAlignment="1">
      <alignment horizontal="right"/>
    </xf>
    <xf numFmtId="0" fontId="22" fillId="0" borderId="8" xfId="0" applyFont="1" applyFill="1" applyBorder="1"/>
    <xf numFmtId="4" fontId="22" fillId="0" borderId="8" xfId="0" applyNumberFormat="1" applyFont="1" applyFill="1" applyBorder="1" applyAlignment="1">
      <alignment horizontal="right"/>
    </xf>
    <xf numFmtId="0" fontId="12" fillId="0" borderId="0" xfId="0" applyFont="1" applyFill="1" applyBorder="1" applyAlignment="1">
      <alignment horizontal="left"/>
    </xf>
    <xf numFmtId="4" fontId="12" fillId="0" borderId="0" xfId="0" applyNumberFormat="1" applyFont="1" applyFill="1" applyBorder="1" applyAlignment="1">
      <alignment horizontal="right"/>
    </xf>
    <xf numFmtId="14" fontId="12" fillId="0" borderId="0" xfId="0" applyNumberFormat="1" applyFont="1" applyFill="1" applyBorder="1" applyAlignment="1">
      <alignment horizontal="left"/>
    </xf>
    <xf numFmtId="4" fontId="23" fillId="0" borderId="0" xfId="0" applyNumberFormat="1" applyFont="1" applyFill="1" applyBorder="1"/>
    <xf numFmtId="10" fontId="12" fillId="0" borderId="0" xfId="0" applyNumberFormat="1" applyFont="1" applyFill="1" applyBorder="1"/>
    <xf numFmtId="6" fontId="24" fillId="0" borderId="0" xfId="0" applyNumberFormat="1" applyFont="1" applyFill="1" applyBorder="1"/>
    <xf numFmtId="10" fontId="24" fillId="0" borderId="0" xfId="0" applyNumberFormat="1" applyFont="1" applyFill="1" applyBorder="1"/>
    <xf numFmtId="14" fontId="24" fillId="0" borderId="0" xfId="0" applyNumberFormat="1" applyFont="1" applyFill="1" applyBorder="1"/>
    <xf numFmtId="0" fontId="24" fillId="0" borderId="0" xfId="0" applyFont="1" applyFill="1" applyBorder="1"/>
    <xf numFmtId="8" fontId="24" fillId="0" borderId="0" xfId="0" applyNumberFormat="1" applyFont="1" applyFill="1" applyBorder="1"/>
    <xf numFmtId="4" fontId="24" fillId="0" borderId="0" xfId="0" applyNumberFormat="1" applyFont="1" applyFill="1" applyBorder="1"/>
    <xf numFmtId="10" fontId="20" fillId="0" borderId="0" xfId="0" applyNumberFormat="1" applyFont="1"/>
    <xf numFmtId="14" fontId="22" fillId="0" borderId="4" xfId="0" applyNumberFormat="1" applyFont="1" applyFill="1" applyBorder="1" applyAlignment="1">
      <alignment horizontal="left"/>
    </xf>
    <xf numFmtId="4" fontId="22" fillId="0" borderId="4" xfId="0" applyNumberFormat="1" applyFont="1" applyFill="1" applyBorder="1"/>
    <xf numFmtId="14" fontId="22" fillId="0" borderId="1" xfId="0" applyNumberFormat="1" applyFont="1" applyFill="1" applyBorder="1" applyAlignment="1">
      <alignment horizontal="left"/>
    </xf>
    <xf numFmtId="4" fontId="22" fillId="0" borderId="1" xfId="0" applyNumberFormat="1" applyFont="1" applyFill="1" applyBorder="1"/>
    <xf numFmtId="14" fontId="22" fillId="0" borderId="0" xfId="0" applyNumberFormat="1" applyFont="1" applyFill="1" applyBorder="1" applyAlignment="1">
      <alignment horizontal="left"/>
    </xf>
    <xf numFmtId="43" fontId="12" fillId="0" borderId="0" xfId="1" applyFont="1" applyFill="1" applyBorder="1"/>
    <xf numFmtId="10" fontId="12" fillId="0" borderId="0" xfId="4" applyNumberFormat="1" applyFont="1" applyFill="1" applyBorder="1"/>
    <xf numFmtId="167" fontId="12" fillId="0" borderId="0" xfId="4" applyNumberFormat="1" applyFont="1" applyFill="1" applyBorder="1"/>
    <xf numFmtId="0" fontId="10" fillId="0" borderId="0" xfId="0" applyFont="1" applyAlignment="1">
      <alignment horizontal="right"/>
    </xf>
    <xf numFmtId="0" fontId="7" fillId="0" borderId="0" xfId="0" applyFont="1" applyAlignment="1">
      <alignment horizontal="centerContinuous"/>
    </xf>
    <xf numFmtId="0" fontId="10" fillId="0" borderId="0" xfId="0" applyFont="1" applyBorder="1" applyAlignment="1">
      <alignment horizontal="centerContinuous"/>
    </xf>
    <xf numFmtId="0" fontId="10" fillId="0" borderId="2" xfId="0" applyFont="1" applyBorder="1" applyAlignment="1">
      <alignment horizontal="right"/>
    </xf>
    <xf numFmtId="0" fontId="10" fillId="0" borderId="0" xfId="0" applyFont="1" applyBorder="1" applyAlignment="1">
      <alignment horizontal="right"/>
    </xf>
    <xf numFmtId="0" fontId="25" fillId="0" borderId="0" xfId="0" applyFont="1" applyAlignment="1">
      <alignment horizontal="center"/>
    </xf>
    <xf numFmtId="5" fontId="10" fillId="0" borderId="2" xfId="2" applyNumberFormat="1" applyFont="1" applyBorder="1"/>
    <xf numFmtId="5" fontId="10" fillId="0" borderId="0" xfId="2" applyNumberFormat="1" applyFont="1" applyBorder="1"/>
    <xf numFmtId="5" fontId="10" fillId="0" borderId="5" xfId="2" applyNumberFormat="1" applyFont="1" applyBorder="1"/>
    <xf numFmtId="5" fontId="10" fillId="0" borderId="0" xfId="0" applyNumberFormat="1" applyFont="1"/>
    <xf numFmtId="0" fontId="10" fillId="0" borderId="2" xfId="0" quotePrefix="1" applyNumberFormat="1" applyFont="1" applyBorder="1" applyAlignment="1">
      <alignment horizontal="center"/>
    </xf>
    <xf numFmtId="43" fontId="10" fillId="0" borderId="0" xfId="1" applyFont="1"/>
    <xf numFmtId="7" fontId="10" fillId="0" borderId="0" xfId="0" applyNumberFormat="1" applyFont="1"/>
    <xf numFmtId="0" fontId="16" fillId="0" borderId="0" xfId="0" applyFont="1" applyFill="1" applyBorder="1" applyAlignment="1">
      <alignment horizontal="centerContinuous"/>
    </xf>
    <xf numFmtId="0" fontId="29" fillId="0" borderId="0" xfId="0" applyFont="1" applyFill="1" applyBorder="1"/>
    <xf numFmtId="14" fontId="29" fillId="0" borderId="0" xfId="0" applyNumberFormat="1" applyFont="1" applyFill="1" applyBorder="1"/>
    <xf numFmtId="14" fontId="10" fillId="0" borderId="2" xfId="0" quotePrefix="1" applyNumberFormat="1" applyFont="1" applyBorder="1" applyAlignment="1">
      <alignment horizontal="center"/>
    </xf>
    <xf numFmtId="0" fontId="12" fillId="0" borderId="0" xfId="0" applyFont="1" applyFill="1" applyBorder="1" applyAlignment="1">
      <alignment horizontal="centerContinuous"/>
    </xf>
    <xf numFmtId="0" fontId="12" fillId="0" borderId="0" xfId="0" applyFont="1" applyFill="1" applyBorder="1" applyAlignment="1"/>
    <xf numFmtId="10" fontId="12" fillId="0" borderId="0" xfId="0" applyNumberFormat="1" applyFont="1" applyFill="1" applyBorder="1" applyAlignment="1">
      <alignment horizontal="right"/>
    </xf>
    <xf numFmtId="0" fontId="22" fillId="3" borderId="1" xfId="0" applyFont="1" applyFill="1" applyBorder="1" applyAlignment="1">
      <alignment horizontal="left"/>
    </xf>
    <xf numFmtId="0" fontId="22" fillId="3" borderId="1" xfId="0" applyFont="1" applyFill="1" applyBorder="1"/>
    <xf numFmtId="0" fontId="22" fillId="3" borderId="0" xfId="0" applyFont="1" applyFill="1" applyBorder="1" applyAlignment="1">
      <alignment horizontal="left"/>
    </xf>
    <xf numFmtId="0" fontId="22" fillId="3" borderId="0" xfId="0" applyFont="1" applyFill="1" applyBorder="1"/>
    <xf numFmtId="0" fontId="4" fillId="0" borderId="0" xfId="0" applyFont="1"/>
    <xf numFmtId="44" fontId="4" fillId="0" borderId="0" xfId="2" applyFont="1"/>
    <xf numFmtId="0" fontId="4" fillId="0" borderId="0" xfId="0" applyFont="1" applyAlignment="1">
      <alignment horizontal="center"/>
    </xf>
    <xf numFmtId="0" fontId="18" fillId="0" borderId="0" xfId="0" applyFont="1"/>
    <xf numFmtId="0" fontId="18" fillId="0" borderId="0" xfId="0" applyFont="1" applyBorder="1"/>
    <xf numFmtId="0" fontId="30" fillId="0" borderId="0" xfId="0" applyFont="1" applyAlignment="1">
      <alignment horizontal="right"/>
    </xf>
    <xf numFmtId="0" fontId="5" fillId="0" borderId="0" xfId="0" applyFont="1"/>
    <xf numFmtId="168" fontId="5" fillId="0" borderId="0" xfId="0" applyNumberFormat="1" applyFont="1"/>
    <xf numFmtId="0" fontId="31" fillId="0" borderId="0" xfId="0" applyFont="1" applyAlignment="1">
      <alignment horizontal="right"/>
    </xf>
    <xf numFmtId="165" fontId="4" fillId="0" borderId="0" xfId="0" applyNumberFormat="1" applyFont="1"/>
    <xf numFmtId="0" fontId="32" fillId="0" borderId="0" xfId="0" applyFont="1" applyAlignment="1">
      <alignment horizontal="center"/>
    </xf>
    <xf numFmtId="0" fontId="32" fillId="0" borderId="0" xfId="0" applyFont="1"/>
    <xf numFmtId="0" fontId="5" fillId="0" borderId="0" xfId="0" applyFont="1" applyAlignment="1">
      <alignment horizontal="center"/>
    </xf>
    <xf numFmtId="10" fontId="4" fillId="0" borderId="2" xfId="4" applyNumberFormat="1" applyFont="1" applyFill="1" applyBorder="1" applyAlignment="1">
      <alignment horizontal="center"/>
    </xf>
    <xf numFmtId="165" fontId="4" fillId="0" borderId="0" xfId="0" applyNumberFormat="1" applyFont="1" applyFill="1" applyBorder="1"/>
    <xf numFmtId="166" fontId="4" fillId="0" borderId="0" xfId="4" applyNumberFormat="1" applyFont="1" applyFill="1"/>
    <xf numFmtId="0" fontId="4" fillId="4" borderId="0" xfId="0" applyFont="1" applyFill="1"/>
    <xf numFmtId="169" fontId="4" fillId="0" borderId="0" xfId="1" applyNumberFormat="1" applyFont="1" applyFill="1" applyAlignment="1">
      <alignment horizontal="center"/>
    </xf>
    <xf numFmtId="10" fontId="4" fillId="0" borderId="0" xfId="4" applyNumberFormat="1" applyFont="1" applyFill="1"/>
    <xf numFmtId="4" fontId="4" fillId="0" borderId="0" xfId="0" applyNumberFormat="1" applyFont="1"/>
    <xf numFmtId="169" fontId="4" fillId="0" borderId="0" xfId="1" applyNumberFormat="1" applyFont="1" applyFill="1" applyBorder="1"/>
    <xf numFmtId="171" fontId="4" fillId="0" borderId="0" xfId="1" applyNumberFormat="1" applyFont="1"/>
    <xf numFmtId="10" fontId="12" fillId="0" borderId="1" xfId="4" applyNumberFormat="1" applyFont="1" applyFill="1" applyBorder="1"/>
    <xf numFmtId="10" fontId="22" fillId="0" borderId="0" xfId="4" applyNumberFormat="1" applyFont="1" applyFill="1" applyBorder="1"/>
    <xf numFmtId="10" fontId="20" fillId="0" borderId="0" xfId="4" applyNumberFormat="1" applyFont="1" applyBorder="1"/>
    <xf numFmtId="10" fontId="22" fillId="0" borderId="8" xfId="4" applyNumberFormat="1" applyFont="1" applyFill="1" applyBorder="1" applyAlignment="1">
      <alignment horizontal="right"/>
    </xf>
    <xf numFmtId="10" fontId="22" fillId="0" borderId="0" xfId="4" applyNumberFormat="1" applyFont="1" applyFill="1" applyBorder="1" applyAlignment="1">
      <alignment horizontal="right"/>
    </xf>
    <xf numFmtId="10" fontId="22" fillId="0" borderId="4" xfId="4" applyNumberFormat="1" applyFont="1" applyFill="1" applyBorder="1"/>
    <xf numFmtId="10" fontId="22" fillId="0" borderId="1" xfId="4" applyNumberFormat="1" applyFont="1" applyFill="1" applyBorder="1"/>
    <xf numFmtId="10" fontId="20" fillId="0" borderId="0" xfId="4" applyNumberFormat="1" applyFont="1"/>
    <xf numFmtId="10" fontId="12" fillId="0" borderId="0" xfId="4" applyNumberFormat="1" applyFont="1" applyFill="1" applyBorder="1" applyAlignment="1">
      <alignment horizontal="right"/>
    </xf>
    <xf numFmtId="164" fontId="6" fillId="0" borderId="0" xfId="0" applyNumberFormat="1" applyFont="1" applyFill="1" applyBorder="1" applyAlignment="1">
      <alignment horizontal="centerContinuous"/>
    </xf>
    <xf numFmtId="164" fontId="33" fillId="0" borderId="0" xfId="0" applyNumberFormat="1" applyFont="1" applyFill="1" applyBorder="1" applyAlignment="1">
      <alignment horizontal="centerContinuous"/>
    </xf>
    <xf numFmtId="0" fontId="33" fillId="0" borderId="0" xfId="0" applyFont="1" applyFill="1" applyBorder="1" applyAlignment="1">
      <alignment horizontal="centerContinuous"/>
    </xf>
    <xf numFmtId="0" fontId="33" fillId="0" borderId="0" xfId="0" applyFont="1" applyFill="1" applyBorder="1" applyAlignment="1"/>
    <xf numFmtId="43" fontId="33" fillId="0" borderId="0" xfId="1" applyFont="1" applyFill="1" applyBorder="1" applyAlignment="1"/>
    <xf numFmtId="43" fontId="2" fillId="0" borderId="0" xfId="1" applyFont="1" applyFill="1" applyBorder="1" applyAlignment="1"/>
    <xf numFmtId="43" fontId="2" fillId="0" borderId="0" xfId="1" applyFont="1" applyFill="1" applyBorder="1"/>
    <xf numFmtId="43" fontId="2" fillId="0" borderId="0" xfId="0" applyNumberFormat="1" applyFont="1" applyFill="1" applyBorder="1"/>
    <xf numFmtId="0" fontId="5" fillId="0" borderId="2" xfId="0" applyFont="1" applyBorder="1" applyAlignment="1">
      <alignment horizontal="center"/>
    </xf>
    <xf numFmtId="170" fontId="4" fillId="0" borderId="0" xfId="0" applyNumberFormat="1" applyFont="1" applyAlignment="1">
      <alignment horizontal="left"/>
    </xf>
    <xf numFmtId="14" fontId="34" fillId="0" borderId="0" xfId="0" applyNumberFormat="1" applyFont="1" applyBorder="1" applyAlignment="1">
      <alignment horizontal="left"/>
    </xf>
    <xf numFmtId="167" fontId="4" fillId="0" borderId="0" xfId="4" applyNumberFormat="1" applyFont="1" applyFill="1" applyBorder="1" applyAlignment="1">
      <alignment horizontal="center"/>
    </xf>
    <xf numFmtId="164" fontId="35" fillId="0" borderId="0" xfId="0" applyNumberFormat="1" applyFont="1" applyFill="1" applyBorder="1" applyAlignment="1">
      <alignment horizontal="centerContinuous"/>
    </xf>
    <xf numFmtId="0" fontId="35" fillId="0" borderId="0" xfId="0" applyFont="1" applyFill="1" applyBorder="1" applyAlignment="1">
      <alignment horizontal="centerContinuous"/>
    </xf>
    <xf numFmtId="0" fontId="35" fillId="0" borderId="0" xfId="0" applyFont="1" applyFill="1" applyBorder="1" applyAlignment="1"/>
    <xf numFmtId="164" fontId="12" fillId="0" borderId="0" xfId="0" applyNumberFormat="1" applyFont="1" applyFill="1" applyBorder="1" applyAlignment="1">
      <alignment horizontal="centerContinuous"/>
    </xf>
    <xf numFmtId="4" fontId="12" fillId="0" borderId="2" xfId="0" applyNumberFormat="1" applyFont="1" applyFill="1" applyBorder="1"/>
    <xf numFmtId="166" fontId="4" fillId="0" borderId="0" xfId="4" applyNumberFormat="1" applyFont="1" applyAlignment="1">
      <alignment horizontal="center"/>
    </xf>
    <xf numFmtId="0" fontId="4" fillId="0" borderId="0" xfId="0" applyFont="1" applyAlignment="1">
      <alignment horizontal="left"/>
    </xf>
    <xf numFmtId="43" fontId="4" fillId="0" borderId="0" xfId="0" applyNumberFormat="1" applyFont="1"/>
    <xf numFmtId="4" fontId="4" fillId="0" borderId="0" xfId="0" applyNumberFormat="1" applyFont="1" applyAlignment="1">
      <alignment horizontal="right"/>
    </xf>
    <xf numFmtId="4" fontId="4" fillId="0" borderId="2" xfId="0" applyNumberFormat="1" applyFont="1" applyBorder="1"/>
    <xf numFmtId="0" fontId="4" fillId="0" borderId="0" xfId="0" applyFont="1" applyAlignment="1">
      <alignment horizontal="left" indent="1"/>
    </xf>
    <xf numFmtId="4" fontId="4" fillId="4" borderId="0" xfId="0" applyNumberFormat="1" applyFont="1" applyFill="1" applyAlignment="1">
      <alignment horizontal="right"/>
    </xf>
    <xf numFmtId="165" fontId="4" fillId="0" borderId="0" xfId="0" applyNumberFormat="1" applyFont="1" applyAlignment="1">
      <alignment horizontal="center"/>
    </xf>
    <xf numFmtId="4" fontId="4" fillId="4" borderId="2" xfId="0" applyNumberFormat="1" applyFont="1" applyFill="1" applyBorder="1" applyAlignment="1">
      <alignment horizontal="right"/>
    </xf>
    <xf numFmtId="4" fontId="28" fillId="0" borderId="0" xfId="0" applyNumberFormat="1" applyFont="1" applyAlignment="1">
      <alignment horizontal="right"/>
    </xf>
    <xf numFmtId="4" fontId="28" fillId="0" borderId="0" xfId="0" applyNumberFormat="1" applyFont="1" applyAlignment="1">
      <alignment horizontal="center"/>
    </xf>
    <xf numFmtId="165" fontId="4" fillId="0" borderId="5" xfId="0" applyNumberFormat="1" applyFont="1" applyBorder="1"/>
    <xf numFmtId="0" fontId="26" fillId="0" borderId="0" xfId="0" applyFont="1" applyAlignment="1">
      <alignment horizontal="center"/>
    </xf>
    <xf numFmtId="0" fontId="27" fillId="0" borderId="0" xfId="0" applyFont="1" applyAlignment="1">
      <alignment horizontal="center"/>
    </xf>
    <xf numFmtId="0" fontId="10" fillId="0" borderId="4" xfId="0" applyFont="1" applyBorder="1" applyAlignment="1">
      <alignment horizontal="center"/>
    </xf>
    <xf numFmtId="14" fontId="10" fillId="0" borderId="4" xfId="0" applyNumberFormat="1" applyFont="1" applyBorder="1" applyAlignment="1">
      <alignment horizontal="center"/>
    </xf>
    <xf numFmtId="170" fontId="12" fillId="0" borderId="0" xfId="0" applyNumberFormat="1" applyFont="1" applyAlignment="1">
      <alignment horizontal="left"/>
    </xf>
    <xf numFmtId="170" fontId="4" fillId="0" borderId="0" xfId="0" applyNumberFormat="1" applyFont="1" applyAlignment="1">
      <alignment horizontal="left"/>
    </xf>
    <xf numFmtId="0" fontId="0" fillId="0" borderId="0" xfId="0" applyAlignment="1"/>
  </cellXfs>
  <cellStyles count="5">
    <cellStyle name="Comma" xfId="1" builtinId="3"/>
    <cellStyle name="Currency" xfId="2" builtinId="4"/>
    <cellStyle name="Normal" xfId="0" builtinId="0"/>
    <cellStyle name="Normal 2" xfId="3" xr:uid="{00000000-0005-0000-0000-000003000000}"/>
    <cellStyle name="Percent" xfId="4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2"/>
      <rgbColor rgb="00FFFFFF"/>
      <rgbColor rgb="00D1F7B7"/>
      <rgbColor rgb="0000FF00"/>
      <rgbColor rgb="000000FA"/>
      <rgbColor rgb="00FFFF00"/>
      <rgbColor rgb="00C4D6EC"/>
      <rgbColor rgb="0000FFFF"/>
      <rgbColor rgb="00FBD5C9"/>
      <rgbColor rgb="00007B00"/>
      <rgbColor rgb="00000080"/>
      <rgbColor rgb="00808000"/>
      <rgbColor rgb="00000002"/>
      <rgbColor rgb="00FFFFFF"/>
      <rgbColor rgb="00000005"/>
      <rgbColor rgb="00969696"/>
      <rgbColor rgb="00F4B720"/>
      <rgbColor rgb="0027915F"/>
      <rgbColor rgb="0080D4E8"/>
      <rgbColor rgb="00F2673C"/>
      <rgbColor rgb="0072E873"/>
      <rgbColor rgb="000083C3"/>
      <rgbColor rgb="00FF81B1"/>
      <rgbColor rgb="00A4374A"/>
      <rgbColor rgb="00969696"/>
      <rgbColor rgb="0099BADD"/>
      <rgbColor rgb="00E0F878"/>
      <rgbColor rgb="00A97F3B"/>
      <rgbColor rgb="001600F5"/>
      <rgbColor rgb="00FFF9D7"/>
      <rgbColor rgb="00CBEDF5"/>
      <rgbColor rgb="00D4ECD7"/>
      <rgbColor rgb="0000F6F6"/>
      <rgbColor rgb="00FF93FF"/>
      <rgbColor rgb="0000FF00"/>
      <rgbColor rgb="00FFBA75"/>
      <rgbColor rgb="008F21FF"/>
      <rgbColor rgb="007F7F7F"/>
      <rgbColor rgb="00FF0000"/>
      <rgbColor rgb="00000000"/>
      <rgbColor rgb="00FAE34C"/>
      <rgbColor rgb="00ACEAC1"/>
      <rgbColor rgb="00CBEDF5"/>
      <rgbColor rgb="00FBD5C9"/>
      <rgbColor rgb="00D1F7B7"/>
      <rgbColor rgb="008FDAFF"/>
      <rgbColor rgb="00FFC8C1"/>
      <rgbColor rgb="00E193B1"/>
      <rgbColor rgb="00D9D9D9"/>
      <rgbColor rgb="00C4D7EC"/>
      <rgbColor rgb="00EFFBBB"/>
      <rgbColor rgb="00CCA76A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69"/>
  <sheetViews>
    <sheetView tabSelected="1" zoomScale="70" zoomScaleNormal="70" workbookViewId="0">
      <selection activeCell="B6" sqref="B6"/>
    </sheetView>
  </sheetViews>
  <sheetFormatPr defaultColWidth="9.33203125" defaultRowHeight="13.9" x14ac:dyDescent="0.4"/>
  <cols>
    <col min="1" max="1" width="58.4140625" style="127" customWidth="1"/>
    <col min="2" max="2" width="18.4140625" style="127" customWidth="1"/>
    <col min="3" max="3" width="17.08203125" style="127" hidden="1" customWidth="1"/>
    <col min="4" max="4" width="1" style="127" customWidth="1"/>
    <col min="5" max="5" width="10.33203125" style="129" customWidth="1"/>
    <col min="6" max="6" width="1" style="127" customWidth="1"/>
    <col min="7" max="7" width="13" style="129" customWidth="1"/>
    <col min="8" max="8" width="1" style="127" customWidth="1"/>
    <col min="9" max="9" width="15.75" style="127" customWidth="1"/>
    <col min="10" max="10" width="1" style="127" customWidth="1"/>
    <col min="11" max="11" width="15.75" style="127" customWidth="1"/>
    <col min="12" max="12" width="10.4140625" style="127" customWidth="1"/>
    <col min="13" max="13" width="4.33203125" style="127" customWidth="1"/>
    <col min="14" max="16384" width="9.33203125" style="127"/>
  </cols>
  <sheetData>
    <row r="1" spans="1:12" ht="28.15" x14ac:dyDescent="0.75">
      <c r="A1" s="187" t="s">
        <v>120</v>
      </c>
      <c r="B1" s="187"/>
      <c r="C1" s="187"/>
      <c r="D1" s="187"/>
      <c r="E1" s="187"/>
      <c r="F1" s="187"/>
      <c r="G1" s="187"/>
      <c r="H1" s="187"/>
      <c r="I1" s="187"/>
      <c r="J1" s="187"/>
      <c r="K1" s="187"/>
      <c r="L1" s="187"/>
    </row>
    <row r="2" spans="1:12" ht="24.75" x14ac:dyDescent="0.65">
      <c r="A2" s="188" t="s">
        <v>103</v>
      </c>
      <c r="B2" s="188"/>
      <c r="C2" s="188"/>
      <c r="D2" s="188"/>
      <c r="E2" s="188"/>
      <c r="F2" s="188"/>
      <c r="G2" s="188"/>
      <c r="H2" s="188"/>
      <c r="I2" s="188"/>
      <c r="J2" s="188"/>
      <c r="K2" s="188"/>
      <c r="L2" s="188"/>
    </row>
    <row r="3" spans="1:12" ht="17.649999999999999" x14ac:dyDescent="0.5">
      <c r="I3" s="130"/>
      <c r="J3" s="131"/>
      <c r="K3" s="132"/>
    </row>
    <row r="4" spans="1:12" ht="17.649999999999999" x14ac:dyDescent="0.5">
      <c r="A4" s="133" t="s">
        <v>0</v>
      </c>
      <c r="B4" s="134">
        <v>160685000</v>
      </c>
      <c r="C4" s="134">
        <v>216633926.09999999</v>
      </c>
      <c r="I4" s="130"/>
      <c r="J4" s="130"/>
      <c r="K4" s="135"/>
    </row>
    <row r="5" spans="1:12" x14ac:dyDescent="0.4">
      <c r="C5" s="136"/>
    </row>
    <row r="6" spans="1:12" x14ac:dyDescent="0.4">
      <c r="C6" s="137"/>
      <c r="E6" s="175"/>
      <c r="I6" s="166" t="s">
        <v>1</v>
      </c>
      <c r="J6" s="166"/>
      <c r="K6" s="166"/>
    </row>
    <row r="7" spans="1:12" x14ac:dyDescent="0.4">
      <c r="A7" s="138"/>
      <c r="B7" s="139"/>
      <c r="C7" s="139" t="s">
        <v>104</v>
      </c>
      <c r="I7" s="139" t="s">
        <v>2</v>
      </c>
      <c r="K7" s="139" t="s">
        <v>4</v>
      </c>
    </row>
    <row r="8" spans="1:12" x14ac:dyDescent="0.4">
      <c r="B8" s="166" t="s">
        <v>122</v>
      </c>
      <c r="C8" s="166" t="s">
        <v>105</v>
      </c>
      <c r="I8" s="166" t="s">
        <v>3</v>
      </c>
      <c r="K8" s="166" t="s">
        <v>3</v>
      </c>
    </row>
    <row r="9" spans="1:12" x14ac:dyDescent="0.4">
      <c r="A9" s="176" t="s">
        <v>106</v>
      </c>
      <c r="B9" s="136">
        <v>308005.3125</v>
      </c>
      <c r="C9" s="136">
        <v>308005.3125</v>
      </c>
      <c r="D9" s="146"/>
      <c r="E9" s="6">
        <v>0.45</v>
      </c>
      <c r="F9" s="146"/>
      <c r="I9" s="136">
        <v>0</v>
      </c>
      <c r="J9" s="177"/>
      <c r="K9" s="136">
        <v>308005.3125</v>
      </c>
    </row>
    <row r="10" spans="1:12" x14ac:dyDescent="0.4">
      <c r="A10" s="176" t="s">
        <v>107</v>
      </c>
      <c r="B10" s="178">
        <v>205336.875</v>
      </c>
      <c r="C10" s="146">
        <v>205336.875</v>
      </c>
      <c r="D10" s="146"/>
      <c r="E10" s="6">
        <v>0.3</v>
      </c>
      <c r="F10" s="146"/>
      <c r="G10" s="129" t="s">
        <v>6</v>
      </c>
      <c r="I10" s="146">
        <v>205336.875</v>
      </c>
      <c r="J10" s="177"/>
      <c r="K10" s="146">
        <v>205336.875</v>
      </c>
    </row>
    <row r="11" spans="1:12" x14ac:dyDescent="0.4">
      <c r="A11" s="176" t="s">
        <v>7</v>
      </c>
      <c r="B11" s="178">
        <v>61601.0625</v>
      </c>
      <c r="C11" s="146">
        <v>61601.0625</v>
      </c>
      <c r="D11" s="146"/>
      <c r="E11" s="6">
        <v>0.09</v>
      </c>
      <c r="F11" s="146"/>
      <c r="I11" s="146">
        <v>0</v>
      </c>
      <c r="J11" s="177"/>
      <c r="K11" s="146">
        <v>61601.0625</v>
      </c>
    </row>
    <row r="12" spans="1:12" x14ac:dyDescent="0.4">
      <c r="A12" s="176" t="s">
        <v>108</v>
      </c>
      <c r="B12" s="178">
        <v>61601.0625</v>
      </c>
      <c r="C12" s="146">
        <v>61601.0625</v>
      </c>
      <c r="D12" s="146"/>
      <c r="E12" s="6">
        <v>0.09</v>
      </c>
      <c r="F12" s="146"/>
      <c r="G12" s="129" t="s">
        <v>6</v>
      </c>
      <c r="I12" s="146">
        <v>61601.0625</v>
      </c>
      <c r="J12" s="177"/>
      <c r="K12" s="146">
        <v>61601.0625</v>
      </c>
    </row>
    <row r="13" spans="1:12" x14ac:dyDescent="0.4">
      <c r="A13" s="176" t="s">
        <v>124</v>
      </c>
      <c r="B13" s="179">
        <v>47911.937500000007</v>
      </c>
      <c r="C13" s="179">
        <v>47911.937500000007</v>
      </c>
      <c r="D13" s="146"/>
      <c r="E13" s="140">
        <v>7.0000000000000007E-2</v>
      </c>
      <c r="F13" s="146"/>
      <c r="G13" s="129" t="s">
        <v>5</v>
      </c>
      <c r="I13" s="179">
        <v>47911.937500000007</v>
      </c>
      <c r="J13" s="146"/>
      <c r="K13" s="179">
        <v>47911.937500000007</v>
      </c>
    </row>
    <row r="14" spans="1:12" ht="8.25" customHeight="1" x14ac:dyDescent="0.4"/>
    <row r="15" spans="1:12" x14ac:dyDescent="0.4">
      <c r="A15" s="127" t="s">
        <v>8</v>
      </c>
      <c r="B15" s="136">
        <f>SUM(B9:B14)</f>
        <v>684456.25</v>
      </c>
      <c r="C15" s="136">
        <v>684456.25</v>
      </c>
      <c r="D15" s="146"/>
      <c r="E15" s="6">
        <v>1</v>
      </c>
      <c r="F15" s="146"/>
      <c r="I15" s="136">
        <f>SUM(I9:I14)</f>
        <v>314849.875</v>
      </c>
      <c r="J15" s="136"/>
      <c r="K15" s="136">
        <f>SUM(K9:K14)</f>
        <v>684456.25</v>
      </c>
      <c r="L15" s="142">
        <f>I15/K15</f>
        <v>0.46</v>
      </c>
    </row>
    <row r="17" spans="1:12" x14ac:dyDescent="0.4">
      <c r="A17" s="127" t="s">
        <v>109</v>
      </c>
      <c r="B17" s="136"/>
      <c r="C17" s="136"/>
      <c r="G17" s="127"/>
      <c r="I17" s="136"/>
      <c r="J17" s="177"/>
      <c r="K17" s="136"/>
    </row>
    <row r="18" spans="1:12" x14ac:dyDescent="0.4">
      <c r="A18" s="180" t="s">
        <v>106</v>
      </c>
      <c r="B18" s="136">
        <v>60000</v>
      </c>
      <c r="C18" s="146">
        <v>60000</v>
      </c>
      <c r="E18" s="6">
        <v>0.6</v>
      </c>
      <c r="F18" s="146"/>
      <c r="I18" s="136">
        <v>0</v>
      </c>
      <c r="J18" s="177"/>
      <c r="K18" s="136">
        <v>60000</v>
      </c>
    </row>
    <row r="19" spans="1:12" x14ac:dyDescent="0.4">
      <c r="A19" s="180" t="s">
        <v>107</v>
      </c>
      <c r="B19" s="178">
        <v>40000</v>
      </c>
      <c r="C19" s="146">
        <v>40000</v>
      </c>
      <c r="E19" s="6">
        <v>0.4</v>
      </c>
      <c r="F19" s="146"/>
      <c r="G19" s="129" t="s">
        <v>6</v>
      </c>
      <c r="I19" s="146">
        <v>40000</v>
      </c>
      <c r="J19" s="177"/>
      <c r="K19" s="146">
        <v>40000</v>
      </c>
    </row>
    <row r="20" spans="1:12" x14ac:dyDescent="0.4">
      <c r="A20" s="143" t="s">
        <v>125</v>
      </c>
      <c r="B20" s="181">
        <v>55000</v>
      </c>
      <c r="C20" s="181">
        <v>55000</v>
      </c>
      <c r="E20" s="182"/>
      <c r="I20" s="146">
        <v>0</v>
      </c>
      <c r="J20" s="177"/>
      <c r="K20" s="146">
        <v>0</v>
      </c>
    </row>
    <row r="21" spans="1:12" x14ac:dyDescent="0.4">
      <c r="A21" s="143" t="s">
        <v>9</v>
      </c>
      <c r="B21" s="181">
        <v>800</v>
      </c>
      <c r="C21" s="181">
        <v>800</v>
      </c>
      <c r="I21" s="146">
        <v>0</v>
      </c>
      <c r="J21" s="177"/>
      <c r="K21" s="146">
        <v>0</v>
      </c>
    </row>
    <row r="22" spans="1:12" x14ac:dyDescent="0.4">
      <c r="A22" s="143" t="s">
        <v>10</v>
      </c>
      <c r="B22" s="181">
        <v>929</v>
      </c>
      <c r="C22" s="181">
        <v>850</v>
      </c>
      <c r="G22" s="127"/>
      <c r="I22" s="146">
        <v>0</v>
      </c>
      <c r="J22" s="177"/>
      <c r="K22" s="146">
        <v>0</v>
      </c>
    </row>
    <row r="23" spans="1:12" x14ac:dyDescent="0.4">
      <c r="A23" s="143" t="s">
        <v>110</v>
      </c>
      <c r="B23" s="181">
        <v>2000</v>
      </c>
      <c r="C23" s="181">
        <v>2000</v>
      </c>
      <c r="G23" s="127"/>
      <c r="I23" s="146">
        <v>0</v>
      </c>
      <c r="J23" s="177"/>
      <c r="K23" s="146">
        <v>0</v>
      </c>
    </row>
    <row r="24" spans="1:12" x14ac:dyDescent="0.4">
      <c r="A24" s="143" t="s">
        <v>132</v>
      </c>
      <c r="B24" s="181">
        <f>4710.08</f>
        <v>4710.08</v>
      </c>
      <c r="C24" s="181"/>
      <c r="G24" s="127"/>
      <c r="I24" s="146">
        <v>0</v>
      </c>
      <c r="J24" s="177"/>
      <c r="K24" s="146">
        <v>0</v>
      </c>
    </row>
    <row r="25" spans="1:12" x14ac:dyDescent="0.4">
      <c r="A25" s="143" t="s">
        <v>111</v>
      </c>
      <c r="B25" s="183">
        <f>10811.65+5248.37+48.99+195.98</f>
        <v>16304.99</v>
      </c>
      <c r="C25" s="183">
        <v>16500</v>
      </c>
      <c r="G25" s="127"/>
      <c r="I25" s="179">
        <v>0</v>
      </c>
      <c r="J25" s="177"/>
      <c r="K25" s="179">
        <v>0</v>
      </c>
    </row>
    <row r="26" spans="1:12" ht="9.75" customHeight="1" x14ac:dyDescent="0.4">
      <c r="B26" s="178"/>
      <c r="C26" s="178"/>
      <c r="G26" s="127"/>
    </row>
    <row r="27" spans="1:12" x14ac:dyDescent="0.4">
      <c r="A27" s="127" t="s">
        <v>11</v>
      </c>
      <c r="B27" s="136">
        <f>SUM(B15:B26)</f>
        <v>864200.32</v>
      </c>
      <c r="C27" s="136">
        <v>867106.25</v>
      </c>
      <c r="I27" s="136">
        <f>SUM(I15:I26)</f>
        <v>354849.875</v>
      </c>
      <c r="J27" s="136"/>
      <c r="K27" s="136">
        <f>SUM(K15:K26)</f>
        <v>784456.25</v>
      </c>
      <c r="L27" s="142">
        <f>I27/K27</f>
        <v>0.45235138989586737</v>
      </c>
    </row>
    <row r="29" spans="1:12" x14ac:dyDescent="0.4">
      <c r="A29" s="127" t="s">
        <v>12</v>
      </c>
      <c r="B29" s="136">
        <v>84200</v>
      </c>
      <c r="C29" s="136">
        <v>84200</v>
      </c>
      <c r="D29" s="184"/>
      <c r="E29" s="185"/>
      <c r="F29" s="184"/>
      <c r="I29" s="136">
        <v>0</v>
      </c>
      <c r="J29" s="177"/>
      <c r="K29" s="136">
        <v>84200</v>
      </c>
    </row>
    <row r="30" spans="1:12" x14ac:dyDescent="0.4">
      <c r="A30" s="127" t="s">
        <v>13</v>
      </c>
      <c r="B30" s="178">
        <v>50000</v>
      </c>
      <c r="C30" s="146">
        <v>50000</v>
      </c>
      <c r="D30" s="184"/>
      <c r="E30" s="185"/>
      <c r="F30" s="184"/>
      <c r="G30" s="129" t="s">
        <v>5</v>
      </c>
      <c r="I30" s="146">
        <v>50000</v>
      </c>
      <c r="J30" s="177"/>
      <c r="K30" s="146">
        <v>50000</v>
      </c>
    </row>
    <row r="31" spans="1:12" x14ac:dyDescent="0.4">
      <c r="A31" s="127" t="s">
        <v>14</v>
      </c>
      <c r="B31" s="178">
        <v>65000</v>
      </c>
      <c r="C31" s="146">
        <v>65000</v>
      </c>
      <c r="E31" s="144"/>
      <c r="G31" s="129" t="s">
        <v>6</v>
      </c>
      <c r="I31" s="146">
        <v>65000</v>
      </c>
      <c r="J31" s="177"/>
      <c r="K31" s="146">
        <v>65000</v>
      </c>
    </row>
    <row r="32" spans="1:12" x14ac:dyDescent="0.4">
      <c r="A32" s="127" t="s">
        <v>15</v>
      </c>
      <c r="B32" s="178">
        <v>140000</v>
      </c>
      <c r="C32" s="146">
        <v>140000</v>
      </c>
      <c r="D32" s="184"/>
      <c r="E32" s="185"/>
      <c r="F32" s="184"/>
      <c r="I32" s="146">
        <v>0</v>
      </c>
      <c r="J32" s="177"/>
      <c r="K32" s="146">
        <v>140000</v>
      </c>
    </row>
    <row r="33" spans="1:13" s="128" customFormat="1" hidden="1" x14ac:dyDescent="0.4">
      <c r="A33" s="127" t="s">
        <v>16</v>
      </c>
      <c r="B33" s="178"/>
      <c r="C33" s="146">
        <v>0</v>
      </c>
      <c r="D33" s="184"/>
      <c r="E33" s="185"/>
      <c r="F33" s="184"/>
      <c r="G33" s="129"/>
      <c r="H33" s="127"/>
      <c r="I33" s="146">
        <v>0</v>
      </c>
      <c r="J33" s="177"/>
      <c r="K33" s="146">
        <v>0</v>
      </c>
      <c r="L33" s="127"/>
      <c r="M33" s="127"/>
    </row>
    <row r="34" spans="1:13" s="128" customFormat="1" x14ac:dyDescent="0.4">
      <c r="A34" s="127" t="s">
        <v>17</v>
      </c>
      <c r="B34" s="178">
        <v>5683.8</v>
      </c>
      <c r="C34" s="146">
        <v>5683.8</v>
      </c>
      <c r="D34" s="184"/>
      <c r="E34" s="185"/>
      <c r="F34" s="184"/>
      <c r="G34" s="129"/>
      <c r="H34" s="127"/>
      <c r="I34" s="146">
        <v>0</v>
      </c>
      <c r="J34" s="177"/>
      <c r="K34" s="146">
        <v>5683.8</v>
      </c>
      <c r="L34" s="127"/>
      <c r="M34" s="127"/>
    </row>
    <row r="35" spans="1:13" s="128" customFormat="1" x14ac:dyDescent="0.4">
      <c r="A35" s="127" t="s">
        <v>126</v>
      </c>
      <c r="B35" s="178">
        <v>400</v>
      </c>
      <c r="C35" s="146">
        <v>400</v>
      </c>
      <c r="D35" s="184"/>
      <c r="E35" s="185"/>
      <c r="F35" s="184"/>
      <c r="G35" s="129"/>
      <c r="H35" s="127"/>
      <c r="I35" s="146">
        <v>0</v>
      </c>
      <c r="J35" s="177"/>
      <c r="K35" s="146">
        <v>400</v>
      </c>
      <c r="L35" s="127"/>
      <c r="M35" s="127"/>
    </row>
    <row r="36" spans="1:13" s="128" customFormat="1" x14ac:dyDescent="0.4">
      <c r="A36" s="127" t="s">
        <v>127</v>
      </c>
      <c r="B36" s="178">
        <v>4000</v>
      </c>
      <c r="C36" s="146">
        <v>4000</v>
      </c>
      <c r="D36" s="184"/>
      <c r="E36" s="185"/>
      <c r="F36" s="184"/>
      <c r="G36" s="129"/>
      <c r="H36" s="127"/>
      <c r="I36" s="146">
        <v>0</v>
      </c>
      <c r="J36" s="177"/>
      <c r="K36" s="146">
        <v>4000</v>
      </c>
      <c r="L36" s="127"/>
      <c r="M36" s="127"/>
    </row>
    <row r="37" spans="1:13" s="128" customFormat="1" x14ac:dyDescent="0.4">
      <c r="A37" s="127" t="s">
        <v>128</v>
      </c>
      <c r="B37" s="178">
        <v>1500</v>
      </c>
      <c r="C37" s="146">
        <v>1500</v>
      </c>
      <c r="D37" s="184"/>
      <c r="E37" s="185"/>
      <c r="F37" s="184"/>
      <c r="G37" s="129"/>
      <c r="H37" s="127"/>
      <c r="I37" s="146">
        <v>0</v>
      </c>
      <c r="J37" s="177"/>
      <c r="K37" s="146">
        <v>1500</v>
      </c>
      <c r="L37" s="127"/>
      <c r="M37" s="127"/>
    </row>
    <row r="38" spans="1:13" s="128" customFormat="1" x14ac:dyDescent="0.4">
      <c r="A38" s="143" t="s">
        <v>112</v>
      </c>
      <c r="B38" s="181">
        <v>21500</v>
      </c>
      <c r="C38" s="181">
        <v>21500</v>
      </c>
      <c r="D38" s="184"/>
      <c r="E38" s="185"/>
      <c r="F38" s="184"/>
      <c r="G38" s="129"/>
      <c r="H38" s="127"/>
      <c r="I38" s="146">
        <v>0</v>
      </c>
      <c r="J38" s="177"/>
      <c r="K38" s="146">
        <v>0</v>
      </c>
      <c r="L38" s="127"/>
      <c r="M38" s="127"/>
    </row>
    <row r="39" spans="1:13" s="128" customFormat="1" x14ac:dyDescent="0.4">
      <c r="A39" s="143" t="s">
        <v>113</v>
      </c>
      <c r="B39" s="181">
        <v>85500</v>
      </c>
      <c r="C39" s="181">
        <v>85500</v>
      </c>
      <c r="D39" s="184"/>
      <c r="E39" s="185"/>
      <c r="F39" s="184"/>
      <c r="G39" s="129"/>
      <c r="H39" s="127"/>
      <c r="I39" s="146">
        <v>0</v>
      </c>
      <c r="J39" s="177"/>
      <c r="K39" s="146">
        <v>0</v>
      </c>
      <c r="L39" s="127"/>
      <c r="M39" s="127"/>
    </row>
    <row r="40" spans="1:13" s="128" customFormat="1" x14ac:dyDescent="0.4">
      <c r="A40" s="143" t="s">
        <v>114</v>
      </c>
      <c r="B40" s="181">
        <v>80000</v>
      </c>
      <c r="C40" s="181">
        <v>80000</v>
      </c>
      <c r="D40" s="184"/>
      <c r="E40" s="185"/>
      <c r="F40" s="184"/>
      <c r="G40" s="129"/>
      <c r="H40" s="127"/>
      <c r="I40" s="146">
        <v>0</v>
      </c>
      <c r="J40" s="177"/>
      <c r="K40" s="146">
        <v>0</v>
      </c>
      <c r="L40" s="127"/>
      <c r="M40" s="127"/>
    </row>
    <row r="41" spans="1:13" s="128" customFormat="1" x14ac:dyDescent="0.4">
      <c r="A41" s="143" t="s">
        <v>18</v>
      </c>
      <c r="B41" s="183">
        <v>21402.240000000002</v>
      </c>
      <c r="C41" s="183">
        <v>21402.240000000002</v>
      </c>
      <c r="D41" s="184"/>
      <c r="E41" s="185"/>
      <c r="F41" s="184"/>
      <c r="G41" s="129"/>
      <c r="H41" s="127"/>
      <c r="I41" s="179">
        <v>0</v>
      </c>
      <c r="J41" s="177"/>
      <c r="K41" s="179">
        <v>0</v>
      </c>
      <c r="L41" s="127"/>
      <c r="M41" s="127"/>
    </row>
    <row r="42" spans="1:13" s="128" customFormat="1" x14ac:dyDescent="0.4">
      <c r="A42" s="127"/>
      <c r="B42" s="127"/>
      <c r="C42" s="127"/>
      <c r="D42" s="127"/>
      <c r="E42" s="129"/>
      <c r="F42" s="127"/>
      <c r="G42" s="129"/>
      <c r="H42" s="127"/>
      <c r="I42" s="127"/>
      <c r="J42" s="127"/>
      <c r="K42" s="127"/>
      <c r="L42" s="127"/>
      <c r="M42" s="127"/>
    </row>
    <row r="43" spans="1:13" s="128" customFormat="1" ht="14.25" thickBot="1" x14ac:dyDescent="0.45">
      <c r="A43" s="127" t="s">
        <v>19</v>
      </c>
      <c r="B43" s="186">
        <f>SUM(B27:B42)</f>
        <v>1423386.3599999999</v>
      </c>
      <c r="C43" s="186">
        <v>1426292.29</v>
      </c>
      <c r="D43" s="127"/>
      <c r="E43" s="129"/>
      <c r="F43" s="127"/>
      <c r="G43" s="129"/>
      <c r="H43" s="127"/>
      <c r="I43" s="186">
        <f>SUM(I27:I42)</f>
        <v>469849.875</v>
      </c>
      <c r="J43" s="136"/>
      <c r="K43" s="186">
        <f>SUM(K27:K42)</f>
        <v>1135240.05</v>
      </c>
      <c r="L43" s="145">
        <f>I43/K43</f>
        <v>0.41387711347921524</v>
      </c>
      <c r="M43" s="127"/>
    </row>
    <row r="44" spans="1:13" s="128" customFormat="1" ht="14.25" thickTop="1" x14ac:dyDescent="0.4">
      <c r="A44" s="127"/>
      <c r="B44" s="127"/>
      <c r="C44" s="127"/>
      <c r="D44" s="127"/>
      <c r="E44" s="129"/>
      <c r="F44" s="127"/>
      <c r="G44" s="129"/>
      <c r="H44" s="127"/>
      <c r="I44" s="127"/>
      <c r="J44" s="127"/>
      <c r="K44" s="127"/>
      <c r="L44" s="127"/>
      <c r="M44" s="127"/>
    </row>
    <row r="45" spans="1:13" s="128" customFormat="1" x14ac:dyDescent="0.4">
      <c r="A45" s="127" t="s">
        <v>20</v>
      </c>
      <c r="B45" s="136">
        <f>SUM(B29:B41)</f>
        <v>559186.04</v>
      </c>
      <c r="C45" s="136">
        <v>559186.04</v>
      </c>
      <c r="D45" s="127"/>
      <c r="E45" s="129"/>
      <c r="F45" s="127"/>
      <c r="G45" s="129"/>
      <c r="H45" s="127"/>
      <c r="I45" s="129" t="s">
        <v>6</v>
      </c>
      <c r="J45" s="127"/>
      <c r="K45" s="136">
        <f>I10+I12+I19+I31</f>
        <v>371937.9375</v>
      </c>
      <c r="L45" s="145">
        <f>K45/K43</f>
        <v>0.32762933046627452</v>
      </c>
      <c r="M45" s="127"/>
    </row>
    <row r="46" spans="1:13" s="128" customFormat="1" x14ac:dyDescent="0.4">
      <c r="A46" s="127"/>
      <c r="B46" s="146"/>
      <c r="C46" s="146"/>
      <c r="D46" s="127"/>
      <c r="E46" s="129"/>
      <c r="F46" s="127"/>
      <c r="G46" s="129"/>
      <c r="H46" s="127"/>
      <c r="I46" s="129" t="s">
        <v>5</v>
      </c>
      <c r="J46" s="127"/>
      <c r="K46" s="136">
        <f>I13+I30</f>
        <v>97911.9375</v>
      </c>
      <c r="L46" s="145">
        <f>K46/K43</f>
        <v>8.624778301294074E-2</v>
      </c>
      <c r="M46" s="127"/>
    </row>
    <row r="47" spans="1:13" s="128" customFormat="1" x14ac:dyDescent="0.4">
      <c r="A47" s="127"/>
      <c r="B47" s="127"/>
      <c r="C47" s="127"/>
      <c r="D47" s="127"/>
      <c r="E47" s="129"/>
      <c r="F47" s="127"/>
      <c r="G47" s="129"/>
      <c r="H47" s="127"/>
      <c r="I47" s="127"/>
      <c r="J47" s="127"/>
      <c r="K47" s="127"/>
      <c r="L47" s="127"/>
      <c r="M47" s="127"/>
    </row>
    <row r="48" spans="1:13" x14ac:dyDescent="0.4">
      <c r="A48" s="167">
        <f ca="1">NOW()</f>
        <v>44147.533170601855</v>
      </c>
      <c r="B48" s="141"/>
      <c r="C48" s="141"/>
      <c r="K48" s="127" t="s">
        <v>115</v>
      </c>
    </row>
    <row r="49" spans="2:12" x14ac:dyDescent="0.4">
      <c r="B49" s="141"/>
      <c r="C49" s="141"/>
    </row>
    <row r="50" spans="2:12" x14ac:dyDescent="0.4">
      <c r="B50" s="141"/>
      <c r="C50" s="141"/>
    </row>
    <row r="51" spans="2:12" x14ac:dyDescent="0.4">
      <c r="B51" s="141"/>
      <c r="C51" s="141"/>
    </row>
    <row r="52" spans="2:12" x14ac:dyDescent="0.4">
      <c r="C52" s="141"/>
    </row>
    <row r="53" spans="2:12" x14ac:dyDescent="0.4">
      <c r="C53" s="141"/>
    </row>
    <row r="54" spans="2:12" x14ac:dyDescent="0.4">
      <c r="C54" s="141"/>
    </row>
    <row r="55" spans="2:12" x14ac:dyDescent="0.4">
      <c r="C55" s="141"/>
    </row>
    <row r="56" spans="2:12" x14ac:dyDescent="0.4">
      <c r="C56" s="141"/>
    </row>
    <row r="57" spans="2:12" x14ac:dyDescent="0.4">
      <c r="C57" s="141"/>
    </row>
    <row r="59" spans="2:12" x14ac:dyDescent="0.4">
      <c r="B59" s="141"/>
      <c r="C59" s="141"/>
      <c r="D59" s="141"/>
      <c r="E59" s="147"/>
      <c r="F59" s="141"/>
      <c r="G59" s="141"/>
      <c r="H59" s="141"/>
      <c r="I59" s="141"/>
      <c r="J59" s="141"/>
      <c r="K59" s="141"/>
      <c r="L59" s="141"/>
    </row>
    <row r="60" spans="2:12" x14ac:dyDescent="0.4">
      <c r="B60" s="141"/>
      <c r="C60" s="141"/>
      <c r="D60" s="141"/>
      <c r="E60" s="147"/>
      <c r="F60" s="141"/>
      <c r="G60" s="141"/>
      <c r="H60" s="141"/>
      <c r="I60" s="141"/>
      <c r="J60" s="141"/>
      <c r="K60" s="141"/>
      <c r="L60" s="141"/>
    </row>
    <row r="61" spans="2:12" x14ac:dyDescent="0.4">
      <c r="B61" s="141"/>
      <c r="C61" s="141"/>
      <c r="D61" s="141"/>
      <c r="E61" s="147"/>
      <c r="F61" s="141"/>
      <c r="G61" s="141"/>
      <c r="H61" s="141"/>
      <c r="I61" s="141"/>
      <c r="J61" s="141"/>
      <c r="K61" s="141"/>
      <c r="L61" s="141"/>
    </row>
    <row r="62" spans="2:12" x14ac:dyDescent="0.4">
      <c r="B62" s="141"/>
      <c r="C62" s="141"/>
      <c r="D62" s="141"/>
      <c r="E62" s="147"/>
      <c r="F62" s="141"/>
      <c r="G62" s="141"/>
      <c r="H62" s="141"/>
      <c r="I62" s="141"/>
      <c r="J62" s="141"/>
      <c r="K62" s="141"/>
      <c r="L62" s="141"/>
    </row>
    <row r="63" spans="2:12" x14ac:dyDescent="0.4">
      <c r="B63" s="141"/>
      <c r="C63" s="141"/>
      <c r="D63" s="141"/>
      <c r="E63" s="147"/>
      <c r="F63" s="141"/>
      <c r="G63" s="141"/>
      <c r="H63" s="141"/>
      <c r="I63" s="141"/>
      <c r="J63" s="141"/>
      <c r="K63" s="141"/>
      <c r="L63" s="141"/>
    </row>
    <row r="64" spans="2:12" x14ac:dyDescent="0.4">
      <c r="B64" s="141"/>
      <c r="C64" s="141"/>
      <c r="D64" s="141"/>
      <c r="E64" s="147"/>
      <c r="F64" s="141"/>
      <c r="G64" s="141"/>
      <c r="H64" s="141"/>
      <c r="I64" s="141"/>
      <c r="J64" s="141"/>
      <c r="K64" s="141"/>
      <c r="L64" s="141"/>
    </row>
    <row r="65" spans="2:12" x14ac:dyDescent="0.4">
      <c r="B65" s="141"/>
      <c r="C65" s="141"/>
      <c r="D65" s="141"/>
      <c r="E65" s="147"/>
      <c r="F65" s="141"/>
      <c r="G65" s="141"/>
      <c r="H65" s="141"/>
      <c r="I65" s="141"/>
      <c r="J65" s="141"/>
      <c r="K65" s="141"/>
      <c r="L65" s="141"/>
    </row>
    <row r="66" spans="2:12" x14ac:dyDescent="0.4">
      <c r="B66" s="141"/>
      <c r="C66" s="141"/>
      <c r="D66" s="141"/>
      <c r="E66" s="147"/>
      <c r="F66" s="141"/>
      <c r="G66" s="141"/>
      <c r="H66" s="141"/>
      <c r="I66" s="141"/>
      <c r="J66" s="141"/>
      <c r="K66" s="141"/>
      <c r="L66" s="141"/>
    </row>
    <row r="68" spans="2:12" x14ac:dyDescent="0.4">
      <c r="B68" s="136"/>
      <c r="C68" s="136"/>
      <c r="I68" s="136"/>
      <c r="K68" s="136"/>
    </row>
    <row r="69" spans="2:12" x14ac:dyDescent="0.4">
      <c r="I69" s="148"/>
      <c r="J69" s="148"/>
      <c r="K69" s="148"/>
      <c r="L69" s="148"/>
    </row>
  </sheetData>
  <mergeCells count="2">
    <mergeCell ref="A1:L1"/>
    <mergeCell ref="A2:L2"/>
  </mergeCells>
  <pageMargins left="0.7" right="0.7" top="0.75" bottom="0.75" header="0.3" footer="0.3"/>
  <pageSetup scale="7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3:M52"/>
  <sheetViews>
    <sheetView zoomScaleNormal="100" workbookViewId="0">
      <selection activeCell="F7" sqref="F7"/>
    </sheetView>
  </sheetViews>
  <sheetFormatPr defaultColWidth="9.33203125" defaultRowHeight="13.9" x14ac:dyDescent="0.4"/>
  <cols>
    <col min="1" max="1" width="9.33203125" style="15"/>
    <col min="2" max="2" width="17.83203125" style="15" customWidth="1"/>
    <col min="3" max="3" width="13.5" style="15" customWidth="1"/>
    <col min="4" max="4" width="7" style="15" customWidth="1"/>
    <col min="5" max="5" width="1.1640625" style="15" customWidth="1"/>
    <col min="6" max="6" width="7" style="15" customWidth="1"/>
    <col min="7" max="7" width="1.1640625" style="15" customWidth="1"/>
    <col min="8" max="9" width="13.1640625" style="15" customWidth="1"/>
    <col min="10" max="12" width="7" style="15" customWidth="1"/>
    <col min="13" max="16384" width="9.33203125" style="15"/>
  </cols>
  <sheetData>
    <row r="3" spans="2:13" ht="19.899999999999999" x14ac:dyDescent="0.5">
      <c r="B3" s="27" t="e">
        <v>#VALUE!</v>
      </c>
      <c r="C3" s="27"/>
      <c r="D3" s="27"/>
      <c r="E3" s="27"/>
      <c r="F3" s="27"/>
      <c r="G3" s="27"/>
      <c r="H3" s="27"/>
      <c r="I3" s="27"/>
      <c r="J3" s="27"/>
      <c r="K3" s="27"/>
      <c r="L3" s="27"/>
    </row>
    <row r="5" spans="2:13" x14ac:dyDescent="0.4">
      <c r="B5" s="46" t="e">
        <v>#VALUE!</v>
      </c>
      <c r="G5" s="15" t="e">
        <v>#VALUE!</v>
      </c>
    </row>
    <row r="7" spans="2:13" x14ac:dyDescent="0.4">
      <c r="B7" s="15" t="e">
        <v>#VALUE!</v>
      </c>
      <c r="D7" s="16"/>
      <c r="F7" s="15" t="e">
        <v>#VALUE!</v>
      </c>
      <c r="K7" s="16" t="e">
        <v>#VALUE!</v>
      </c>
      <c r="L7" s="31"/>
      <c r="M7" s="31"/>
    </row>
    <row r="9" spans="2:13" x14ac:dyDescent="0.4">
      <c r="B9" s="15" t="e">
        <v>#VALUE!</v>
      </c>
      <c r="F9" s="16" t="e">
        <v>#VALUE!</v>
      </c>
      <c r="H9" s="15" t="e">
        <v>#VALUE!</v>
      </c>
      <c r="J9" s="17"/>
    </row>
    <row r="11" spans="2:13" x14ac:dyDescent="0.4">
      <c r="B11" s="15" t="e">
        <v>#VALUE!</v>
      </c>
      <c r="C11" s="17" t="e">
        <v>#VALUE!</v>
      </c>
      <c r="D11" s="17"/>
      <c r="E11" s="17"/>
      <c r="F11" s="17"/>
      <c r="G11" s="17"/>
      <c r="H11" s="17"/>
      <c r="I11" s="17"/>
      <c r="J11" s="17"/>
      <c r="K11" s="17"/>
      <c r="L11" s="17"/>
      <c r="M11" s="16"/>
    </row>
    <row r="12" spans="2:13" x14ac:dyDescent="0.4"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6"/>
    </row>
    <row r="14" spans="2:13" x14ac:dyDescent="0.4">
      <c r="B14" s="15" t="e">
        <v>#VALUE!</v>
      </c>
      <c r="C14" s="17" t="e">
        <v>#VALUE!</v>
      </c>
      <c r="D14" s="17"/>
      <c r="E14" s="17"/>
      <c r="F14" s="17"/>
      <c r="G14" s="17"/>
      <c r="H14" s="17"/>
      <c r="I14" s="17"/>
      <c r="J14" s="17"/>
      <c r="K14" s="17"/>
      <c r="L14" s="17"/>
      <c r="M14" s="16"/>
    </row>
    <row r="16" spans="2:13" x14ac:dyDescent="0.4">
      <c r="B16" s="15" t="e">
        <v>#VALUE!</v>
      </c>
      <c r="C16" s="18">
        <v>43809</v>
      </c>
      <c r="D16" s="19"/>
      <c r="E16" s="19"/>
      <c r="F16" s="19" t="e">
        <v>#VALUE!</v>
      </c>
      <c r="G16" s="19"/>
      <c r="H16" s="19"/>
      <c r="I16" s="19"/>
      <c r="J16" s="20" t="e">
        <v>#VALUE!</v>
      </c>
      <c r="K16" s="17"/>
      <c r="L16" s="17"/>
      <c r="M16" s="16"/>
    </row>
    <row r="18" spans="2:13" x14ac:dyDescent="0.4">
      <c r="B18" s="15" t="e">
        <v>#VALUE!</v>
      </c>
      <c r="D18" s="17" t="e">
        <v>#VALUE!</v>
      </c>
      <c r="E18" s="17"/>
      <c r="F18" s="17"/>
      <c r="G18" s="17"/>
      <c r="H18" s="17"/>
      <c r="I18" s="17"/>
      <c r="J18" s="17"/>
      <c r="K18" s="17"/>
      <c r="L18" s="17"/>
      <c r="M18" s="16"/>
    </row>
    <row r="19" spans="2:13" x14ac:dyDescent="0.4">
      <c r="D19" s="17" t="e">
        <v>#VALUE!</v>
      </c>
      <c r="E19" s="17"/>
      <c r="F19" s="17"/>
      <c r="G19" s="17"/>
      <c r="H19" s="17"/>
      <c r="I19" s="17"/>
      <c r="J19" s="17"/>
      <c r="K19" s="17"/>
      <c r="L19" s="17"/>
      <c r="M19" s="16"/>
    </row>
    <row r="20" spans="2:13" x14ac:dyDescent="0.4">
      <c r="D20" s="32"/>
      <c r="E20" s="32"/>
      <c r="F20" s="32"/>
      <c r="G20" s="32"/>
      <c r="H20" s="32"/>
      <c r="I20" s="32"/>
      <c r="J20" s="32"/>
      <c r="K20" s="32"/>
      <c r="L20" s="32"/>
      <c r="M20" s="30"/>
    </row>
    <row r="21" spans="2:13" x14ac:dyDescent="0.4">
      <c r="D21" s="32"/>
      <c r="E21" s="32"/>
      <c r="F21" s="32"/>
      <c r="G21" s="32"/>
      <c r="H21" s="32"/>
      <c r="I21" s="32"/>
      <c r="J21" s="32"/>
      <c r="K21" s="32"/>
      <c r="L21" s="32"/>
      <c r="M21" s="30"/>
    </row>
    <row r="22" spans="2:13" x14ac:dyDescent="0.4">
      <c r="D22" s="19"/>
      <c r="E22" s="19"/>
      <c r="F22" s="19"/>
      <c r="G22" s="19"/>
      <c r="H22" s="19"/>
      <c r="I22" s="19"/>
      <c r="J22" s="19"/>
      <c r="K22" s="19"/>
      <c r="L22" s="19"/>
      <c r="M22" s="31"/>
    </row>
    <row r="23" spans="2:13" x14ac:dyDescent="0.4">
      <c r="B23" s="15" t="e">
        <v>#VALUE!</v>
      </c>
      <c r="D23" s="21" t="e">
        <v>#VALUE!</v>
      </c>
      <c r="E23" s="17"/>
      <c r="F23" s="17"/>
      <c r="G23" s="17"/>
      <c r="H23" s="17"/>
      <c r="I23" s="17"/>
    </row>
    <row r="25" spans="2:13" x14ac:dyDescent="0.4">
      <c r="B25" s="15" t="e">
        <v>#VALUE!</v>
      </c>
      <c r="C25" s="23">
        <v>51302</v>
      </c>
      <c r="D25" s="25"/>
      <c r="E25" s="26"/>
      <c r="F25" s="26"/>
      <c r="G25" s="19"/>
      <c r="H25" s="19"/>
    </row>
    <row r="26" spans="2:13" x14ac:dyDescent="0.4">
      <c r="C26" s="24"/>
      <c r="D26" s="19"/>
      <c r="E26" s="19"/>
      <c r="F26" s="19"/>
      <c r="G26" s="19"/>
      <c r="H26" s="19"/>
    </row>
    <row r="27" spans="2:13" x14ac:dyDescent="0.4">
      <c r="B27" s="15" t="e">
        <v>#VALUE!</v>
      </c>
      <c r="C27" s="23">
        <v>43809</v>
      </c>
      <c r="D27" s="25"/>
      <c r="E27" s="26"/>
      <c r="F27" s="26"/>
      <c r="G27" s="19"/>
      <c r="H27" s="19"/>
    </row>
    <row r="28" spans="2:13" x14ac:dyDescent="0.4">
      <c r="D28" s="19"/>
      <c r="E28" s="19"/>
      <c r="F28" s="19"/>
      <c r="G28" s="19"/>
      <c r="H28" s="19"/>
    </row>
    <row r="29" spans="2:13" x14ac:dyDescent="0.4">
      <c r="B29" s="15" t="e">
        <v>#VALUE!</v>
      </c>
      <c r="H29" s="22">
        <v>44180</v>
      </c>
    </row>
    <row r="30" spans="2:13" x14ac:dyDescent="0.4">
      <c r="B30" s="15" t="e">
        <v>#VALUE!</v>
      </c>
      <c r="H30" s="22">
        <f>C25</f>
        <v>51302</v>
      </c>
    </row>
    <row r="32" spans="2:13" x14ac:dyDescent="0.4">
      <c r="B32" s="15" t="e">
        <v>#VALUE!</v>
      </c>
      <c r="H32" s="22">
        <v>43997</v>
      </c>
    </row>
    <row r="33" spans="2:13" x14ac:dyDescent="0.4">
      <c r="B33" s="15" t="e">
        <v>#VALUE!</v>
      </c>
      <c r="H33" s="22">
        <f>H30</f>
        <v>51302</v>
      </c>
    </row>
    <row r="36" spans="2:13" x14ac:dyDescent="0.4">
      <c r="D36" s="28" t="e">
        <v>#VALUE!</v>
      </c>
      <c r="F36" s="15" t="e">
        <v>#VALUE!</v>
      </c>
    </row>
    <row r="37" spans="2:13" x14ac:dyDescent="0.4">
      <c r="D37" s="29"/>
    </row>
    <row r="38" spans="2:13" x14ac:dyDescent="0.4">
      <c r="D38" s="28"/>
      <c r="F38" s="15" t="e">
        <v>#VALUE!</v>
      </c>
    </row>
    <row r="39" spans="2:13" x14ac:dyDescent="0.4">
      <c r="D39" s="29"/>
    </row>
    <row r="40" spans="2:13" x14ac:dyDescent="0.4">
      <c r="D40" s="28" t="e">
        <v>#VALUE!</v>
      </c>
      <c r="F40" s="15" t="e">
        <v>#VALUE!</v>
      </c>
    </row>
    <row r="41" spans="2:13" x14ac:dyDescent="0.4">
      <c r="D41" s="31"/>
      <c r="F41" s="15" t="e">
        <v>#VALUE!</v>
      </c>
    </row>
    <row r="42" spans="2:13" x14ac:dyDescent="0.4">
      <c r="D42" s="29"/>
    </row>
    <row r="43" spans="2:13" x14ac:dyDescent="0.4">
      <c r="D43" s="15" t="e">
        <v>#VALUE!</v>
      </c>
    </row>
    <row r="44" spans="2:13" x14ac:dyDescent="0.4">
      <c r="D44" s="15" t="e">
        <v>#VALUE!</v>
      </c>
    </row>
    <row r="47" spans="2:13" x14ac:dyDescent="0.4">
      <c r="H47" s="15" t="e">
        <v>#VALUE!</v>
      </c>
      <c r="J47" s="17"/>
      <c r="K47" s="17"/>
      <c r="L47" s="17"/>
      <c r="M47" s="17"/>
    </row>
    <row r="48" spans="2:13" x14ac:dyDescent="0.4">
      <c r="H48" s="15" t="e">
        <v>#VALUE!</v>
      </c>
      <c r="J48" s="189" t="e">
        <v>#VALUE!</v>
      </c>
      <c r="K48" s="189"/>
      <c r="L48" s="189"/>
      <c r="M48" s="189"/>
    </row>
    <row r="49" spans="2:13" x14ac:dyDescent="0.4">
      <c r="H49" s="15" t="e">
        <v>#VALUE!</v>
      </c>
      <c r="J49" s="190">
        <v>43850</v>
      </c>
      <c r="K49" s="189">
        <v>42613</v>
      </c>
      <c r="L49" s="189"/>
      <c r="M49" s="189"/>
    </row>
    <row r="50" spans="2:13" x14ac:dyDescent="0.4">
      <c r="H50" s="15" t="e">
        <v>#VALUE!</v>
      </c>
      <c r="J50" s="189" t="e">
        <v>#VALUE!</v>
      </c>
      <c r="K50" s="189" t="e">
        <v>#VALUE!</v>
      </c>
      <c r="L50" s="189"/>
      <c r="M50" s="189"/>
    </row>
    <row r="52" spans="2:13" x14ac:dyDescent="0.4">
      <c r="B52" s="15" t="e">
        <v>#VALUE!</v>
      </c>
    </row>
  </sheetData>
  <mergeCells count="3">
    <mergeCell ref="J48:M48"/>
    <mergeCell ref="J49:M49"/>
    <mergeCell ref="J50:M50"/>
  </mergeCells>
  <pageMargins left="0.25" right="0.25" top="0.75" bottom="0.75" header="0.3" footer="0.3"/>
  <pageSetup scale="9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W79"/>
  <sheetViews>
    <sheetView zoomScale="70" zoomScaleNormal="70" zoomScaleSheetLayoutView="100" workbookViewId="0">
      <pane xSplit="1" ySplit="9" topLeftCell="B43" activePane="bottomRight" state="frozen"/>
      <selection activeCell="M7" sqref="M7"/>
      <selection pane="topRight" activeCell="M7" sqref="M7"/>
      <selection pane="bottomLeft" activeCell="M7" sqref="M7"/>
      <selection pane="bottomRight" activeCell="A74" sqref="A74:C74"/>
    </sheetView>
  </sheetViews>
  <sheetFormatPr defaultColWidth="10.6640625" defaultRowHeight="13.15" x14ac:dyDescent="0.4"/>
  <cols>
    <col min="1" max="1" width="18.83203125" style="38" customWidth="1"/>
    <col min="2" max="2" width="7.5" style="38" customWidth="1"/>
    <col min="3" max="3" width="16.1640625" style="38" customWidth="1"/>
    <col min="4" max="4" width="4.5" style="38" customWidth="1"/>
    <col min="5" max="5" width="18.1640625" style="39" customWidth="1"/>
    <col min="6" max="6" width="4.5" style="39" customWidth="1"/>
    <col min="7" max="7" width="20.1640625" style="39" customWidth="1"/>
    <col min="8" max="8" width="4.5" style="39" customWidth="1"/>
    <col min="9" max="9" width="18.1640625" style="39" customWidth="1"/>
    <col min="10" max="10" width="4.5" style="39" customWidth="1"/>
    <col min="11" max="11" width="18.1640625" style="39" customWidth="1"/>
    <col min="12" max="12" width="4.5" style="39" customWidth="1"/>
    <col min="13" max="13" width="20.5" style="39" customWidth="1"/>
    <col min="14" max="14" width="19.83203125" style="39" customWidth="1"/>
    <col min="15" max="18" width="18.5" style="39" customWidth="1"/>
    <col min="19" max="19" width="10.6640625" style="39"/>
    <col min="20" max="23" width="18.5" style="39" customWidth="1"/>
    <col min="24" max="16384" width="10.6640625" style="39"/>
  </cols>
  <sheetData>
    <row r="1" spans="1:23" s="36" customFormat="1" ht="17.649999999999999" x14ac:dyDescent="0.5">
      <c r="A1" s="158" t="str">
        <f>COI!A1</f>
        <v>MPEA 2020BCD Expansion Project Bond Deal</v>
      </c>
      <c r="B1" s="158"/>
      <c r="C1" s="51"/>
      <c r="D1" s="51"/>
      <c r="E1" s="51"/>
      <c r="F1" s="51"/>
      <c r="G1" s="51"/>
      <c r="H1" s="52"/>
      <c r="I1" s="51"/>
      <c r="J1" s="52"/>
      <c r="K1" s="53"/>
      <c r="L1" s="52"/>
      <c r="M1" s="53"/>
      <c r="O1" s="53"/>
      <c r="P1" s="53"/>
      <c r="Q1" s="53"/>
      <c r="R1" s="53"/>
      <c r="T1" s="53"/>
      <c r="U1" s="53"/>
      <c r="V1" s="53"/>
      <c r="W1" s="53"/>
    </row>
    <row r="2" spans="1:23" s="36" customFormat="1" ht="17.649999999999999" x14ac:dyDescent="0.5">
      <c r="A2" s="50" t="s">
        <v>35</v>
      </c>
      <c r="B2" s="50"/>
      <c r="C2" s="51"/>
      <c r="D2" s="51"/>
      <c r="E2" s="51"/>
      <c r="F2" s="51"/>
      <c r="G2" s="51"/>
      <c r="H2" s="52"/>
      <c r="I2" s="51"/>
      <c r="J2" s="52"/>
      <c r="K2" s="53"/>
      <c r="L2" s="52"/>
      <c r="M2" s="53"/>
      <c r="O2" s="53"/>
      <c r="P2" s="53"/>
      <c r="Q2" s="53"/>
      <c r="R2" s="53"/>
      <c r="T2" s="53"/>
      <c r="U2" s="53"/>
      <c r="V2" s="53"/>
      <c r="W2" s="53"/>
    </row>
    <row r="3" spans="1:23" s="35" customFormat="1" ht="15.4" x14ac:dyDescent="0.45">
      <c r="A3" s="54" t="s">
        <v>119</v>
      </c>
      <c r="B3" s="54"/>
      <c r="C3" s="55"/>
      <c r="D3" s="55"/>
      <c r="E3" s="55"/>
      <c r="F3" s="55"/>
      <c r="G3" s="55"/>
      <c r="H3" s="56"/>
      <c r="I3" s="55"/>
      <c r="J3" s="56"/>
      <c r="K3" s="57"/>
      <c r="L3" s="56"/>
      <c r="M3" s="57"/>
      <c r="O3" s="57"/>
      <c r="P3" s="57"/>
      <c r="Q3" s="57"/>
      <c r="R3" s="57"/>
      <c r="T3" s="57"/>
      <c r="U3" s="57"/>
      <c r="V3" s="57"/>
      <c r="W3" s="57"/>
    </row>
    <row r="4" spans="1:23" s="34" customFormat="1" ht="13.9" x14ac:dyDescent="0.4">
      <c r="A4" s="8"/>
      <c r="B4" s="8"/>
      <c r="C4" s="8"/>
      <c r="D4" s="8"/>
      <c r="E4" s="11"/>
      <c r="F4" s="11"/>
      <c r="G4" s="11"/>
      <c r="H4" s="11"/>
      <c r="I4" s="11"/>
      <c r="J4" s="11"/>
      <c r="K4" s="11"/>
      <c r="L4" s="11"/>
      <c r="M4" s="11"/>
      <c r="O4" s="11"/>
      <c r="P4" s="11"/>
      <c r="Q4" s="11"/>
      <c r="R4" s="11"/>
      <c r="T4" s="11"/>
      <c r="U4" s="11"/>
      <c r="V4" s="11"/>
      <c r="W4" s="11"/>
    </row>
    <row r="5" spans="1:23" s="34" customFormat="1" ht="13.9" x14ac:dyDescent="0.4">
      <c r="A5" s="8"/>
      <c r="B5" s="41" t="s">
        <v>24</v>
      </c>
      <c r="C5" s="8"/>
      <c r="D5" s="8"/>
      <c r="E5" s="42">
        <v>44091</v>
      </c>
      <c r="F5" s="11"/>
      <c r="G5" s="11"/>
      <c r="H5" s="11"/>
      <c r="I5" s="11"/>
      <c r="J5" s="11"/>
      <c r="K5" s="11"/>
      <c r="L5" s="11"/>
      <c r="M5" s="11"/>
      <c r="O5" s="11"/>
      <c r="P5" s="11"/>
      <c r="Q5" s="11"/>
      <c r="R5" s="11"/>
      <c r="T5" s="11"/>
      <c r="U5" s="11"/>
      <c r="V5" s="11"/>
      <c r="W5" s="11"/>
    </row>
    <row r="6" spans="1:23" s="34" customFormat="1" ht="13.9" x14ac:dyDescent="0.4">
      <c r="A6" s="8"/>
      <c r="B6" s="8"/>
      <c r="C6" s="8"/>
      <c r="D6" s="8"/>
      <c r="E6" s="11"/>
      <c r="F6" s="11"/>
      <c r="G6" s="11"/>
      <c r="H6" s="11"/>
      <c r="I6" s="11"/>
      <c r="J6" s="11"/>
      <c r="K6" s="11"/>
      <c r="L6" s="11"/>
      <c r="M6" s="11"/>
      <c r="O6" s="11"/>
      <c r="P6" s="11"/>
      <c r="Q6" s="11"/>
      <c r="R6" s="11"/>
      <c r="T6" s="11"/>
      <c r="U6" s="11"/>
      <c r="V6" s="11"/>
      <c r="W6" s="11"/>
    </row>
    <row r="7" spans="1:23" s="37" customFormat="1" ht="13.5" x14ac:dyDescent="0.35">
      <c r="A7" s="33" t="s">
        <v>21</v>
      </c>
      <c r="B7" s="33"/>
      <c r="C7" s="33" t="s">
        <v>25</v>
      </c>
      <c r="D7" s="33"/>
      <c r="E7" s="11"/>
      <c r="F7" s="11"/>
      <c r="G7" s="11"/>
      <c r="H7" s="11"/>
      <c r="I7" s="11"/>
      <c r="J7" s="11"/>
      <c r="K7" s="11"/>
      <c r="L7" s="11"/>
      <c r="M7" s="11"/>
      <c r="O7" s="11"/>
      <c r="P7" s="11"/>
      <c r="Q7" s="11"/>
      <c r="R7" s="11"/>
      <c r="T7" s="11"/>
      <c r="U7" s="11"/>
      <c r="V7" s="11"/>
      <c r="W7" s="11"/>
    </row>
    <row r="8" spans="1:23" s="34" customFormat="1" ht="13.9" x14ac:dyDescent="0.4">
      <c r="A8" s="9" t="s">
        <v>22</v>
      </c>
      <c r="B8" s="9"/>
      <c r="C8" s="9" t="s">
        <v>26</v>
      </c>
      <c r="D8" s="9"/>
      <c r="E8" s="11" t="s">
        <v>28</v>
      </c>
      <c r="F8" s="11"/>
      <c r="G8" s="10"/>
      <c r="H8" s="11"/>
      <c r="I8" s="11" t="s">
        <v>31</v>
      </c>
      <c r="J8" s="11"/>
      <c r="K8" s="11" t="s">
        <v>33</v>
      </c>
      <c r="L8" s="11"/>
      <c r="M8" s="11"/>
      <c r="N8" s="11"/>
      <c r="O8" s="11"/>
      <c r="P8" s="11"/>
      <c r="Q8" s="11"/>
      <c r="R8" s="11"/>
      <c r="T8" s="11"/>
      <c r="U8" s="11"/>
      <c r="V8" s="11"/>
      <c r="W8" s="11"/>
    </row>
    <row r="9" spans="1:23" s="34" customFormat="1" ht="13.9" x14ac:dyDescent="0.4">
      <c r="A9" s="12" t="s">
        <v>23</v>
      </c>
      <c r="B9" s="12"/>
      <c r="C9" s="12" t="s">
        <v>27</v>
      </c>
      <c r="D9" s="12"/>
      <c r="E9" s="10" t="s">
        <v>29</v>
      </c>
      <c r="F9" s="10"/>
      <c r="G9" s="10" t="s">
        <v>30</v>
      </c>
      <c r="H9" s="10"/>
      <c r="I9" s="10" t="s">
        <v>32</v>
      </c>
      <c r="J9" s="10"/>
      <c r="K9" s="10" t="s">
        <v>32</v>
      </c>
      <c r="L9" s="10"/>
      <c r="M9" s="10" t="s">
        <v>34</v>
      </c>
      <c r="N9" s="10"/>
      <c r="O9" s="10"/>
      <c r="P9" s="10"/>
      <c r="Q9" s="10"/>
      <c r="R9" s="10"/>
      <c r="T9" s="10"/>
      <c r="U9" s="10"/>
      <c r="V9" s="10"/>
      <c r="W9" s="10"/>
    </row>
    <row r="10" spans="1:23" ht="13.9" x14ac:dyDescent="0.4">
      <c r="A10" s="8">
        <v>44180</v>
      </c>
      <c r="B10" s="8"/>
      <c r="C10" s="6"/>
      <c r="D10" s="6"/>
      <c r="E10" s="5">
        <f>'Series Detail'!Y14+'Series Detail'!AG14+'Series Detail'!AO14</f>
        <v>0</v>
      </c>
      <c r="F10" s="45"/>
      <c r="G10" s="5">
        <f>'Series Detail'!AA14+'Series Detail'!AI14+'Series Detail'!AQ14</f>
        <v>1755844.4777777777</v>
      </c>
      <c r="H10" s="45"/>
      <c r="I10" s="5">
        <f>'Series Detail'!BB14</f>
        <v>0</v>
      </c>
      <c r="J10" s="45"/>
      <c r="K10" s="5">
        <f>'Series Detail'!AC14+'Series Detail'!AK14+'Series Detail'!AS14</f>
        <v>-1755844.4777777777</v>
      </c>
      <c r="L10" s="45"/>
      <c r="M10" s="5">
        <f>SUM(E10:L10)</f>
        <v>0</v>
      </c>
      <c r="N10" s="4"/>
      <c r="O10" s="5"/>
      <c r="P10" s="5"/>
      <c r="Q10" s="5"/>
      <c r="R10" s="5"/>
      <c r="T10" s="5"/>
      <c r="U10" s="5"/>
      <c r="V10" s="5"/>
      <c r="W10" s="5"/>
    </row>
    <row r="11" spans="1:23" ht="13.9" x14ac:dyDescent="0.4">
      <c r="A11" s="8">
        <v>44362</v>
      </c>
      <c r="B11" s="8"/>
      <c r="C11" s="6"/>
      <c r="D11" s="6"/>
      <c r="E11" s="5">
        <f>'Series Detail'!Y15+'Series Detail'!AG15+'Series Detail'!AO15</f>
        <v>0</v>
      </c>
      <c r="F11" s="45"/>
      <c r="G11" s="5">
        <f>'Series Detail'!AA15+'Series Detail'!AI15+'Series Detail'!AQ15</f>
        <v>3591500.08</v>
      </c>
      <c r="H11" s="45"/>
      <c r="I11" s="5">
        <f>'Series Detail'!BB15</f>
        <v>0</v>
      </c>
      <c r="J11" s="45"/>
      <c r="K11" s="5">
        <f>'Series Detail'!AC15+'Series Detail'!AK15+'Series Detail'!AS15</f>
        <v>-3591500.08</v>
      </c>
      <c r="L11" s="45"/>
      <c r="M11" s="5">
        <f t="shared" ref="M11:M69" si="0">SUM(E11:L11)</f>
        <v>0</v>
      </c>
      <c r="N11" s="5"/>
      <c r="O11" s="5"/>
      <c r="P11" s="5"/>
      <c r="Q11" s="5"/>
      <c r="R11" s="5"/>
      <c r="T11" s="5"/>
      <c r="U11" s="5"/>
      <c r="V11" s="5"/>
      <c r="W11" s="5"/>
    </row>
    <row r="12" spans="1:23" ht="13.9" x14ac:dyDescent="0.4">
      <c r="A12" s="8">
        <v>44545</v>
      </c>
      <c r="B12" s="8"/>
      <c r="C12" s="6"/>
      <c r="D12" s="6"/>
      <c r="E12" s="5">
        <f>'Series Detail'!Y16+'Series Detail'!AG16+'Series Detail'!AO16</f>
        <v>0</v>
      </c>
      <c r="F12" s="45"/>
      <c r="G12" s="5">
        <f>'Series Detail'!AA16+'Series Detail'!AI16+'Series Detail'!AQ16</f>
        <v>3591500.08</v>
      </c>
      <c r="H12" s="45"/>
      <c r="I12" s="5">
        <f>'Series Detail'!BB16</f>
        <v>0</v>
      </c>
      <c r="J12" s="45"/>
      <c r="K12" s="5">
        <f>'Series Detail'!AC16+'Series Detail'!AK16+'Series Detail'!AS16</f>
        <v>0</v>
      </c>
      <c r="L12" s="45"/>
      <c r="M12" s="5">
        <f t="shared" si="0"/>
        <v>3591500.08</v>
      </c>
      <c r="N12" s="4"/>
      <c r="O12" s="5"/>
      <c r="P12" s="5"/>
      <c r="Q12" s="5"/>
      <c r="R12" s="5"/>
      <c r="T12" s="5"/>
      <c r="U12" s="5"/>
      <c r="V12" s="5"/>
      <c r="W12" s="5"/>
    </row>
    <row r="13" spans="1:23" ht="13.9" x14ac:dyDescent="0.4">
      <c r="A13" s="8">
        <v>44727</v>
      </c>
      <c r="B13" s="8"/>
      <c r="C13" s="6"/>
      <c r="D13" s="6"/>
      <c r="E13" s="5">
        <f>'Series Detail'!Y17+'Series Detail'!AG17+'Series Detail'!AO17</f>
        <v>0</v>
      </c>
      <c r="F13" s="45"/>
      <c r="G13" s="5">
        <f>'Series Detail'!AA17+'Series Detail'!AI17+'Series Detail'!AQ17</f>
        <v>3591500.08</v>
      </c>
      <c r="H13" s="45"/>
      <c r="I13" s="5">
        <f>'Series Detail'!BB17</f>
        <v>0</v>
      </c>
      <c r="J13" s="45"/>
      <c r="K13" s="5">
        <f>'Series Detail'!AC17+'Series Detail'!AK17+'Series Detail'!AS17</f>
        <v>0</v>
      </c>
      <c r="L13" s="45"/>
      <c r="M13" s="5">
        <f t="shared" si="0"/>
        <v>3591500.08</v>
      </c>
      <c r="N13" s="5"/>
      <c r="O13" s="5"/>
      <c r="P13" s="5"/>
      <c r="Q13" s="5"/>
      <c r="R13" s="5"/>
      <c r="T13" s="5"/>
      <c r="U13" s="5"/>
      <c r="V13" s="5"/>
      <c r="W13" s="5"/>
    </row>
    <row r="14" spans="1:23" ht="13.9" x14ac:dyDescent="0.4">
      <c r="A14" s="8">
        <v>44910</v>
      </c>
      <c r="B14" s="8"/>
      <c r="C14" s="6"/>
      <c r="D14" s="6"/>
      <c r="E14" s="5">
        <f>'Series Detail'!Y18+'Series Detail'!AG18+'Series Detail'!AO18</f>
        <v>0</v>
      </c>
      <c r="F14" s="45"/>
      <c r="G14" s="5">
        <f>'Series Detail'!AA18+'Series Detail'!AI18+'Series Detail'!AQ18</f>
        <v>3591500.08</v>
      </c>
      <c r="H14" s="45"/>
      <c r="I14" s="5">
        <f>'Series Detail'!BB18</f>
        <v>0</v>
      </c>
      <c r="J14" s="45"/>
      <c r="K14" s="5">
        <f>'Series Detail'!AC18+'Series Detail'!AK18+'Series Detail'!AS18</f>
        <v>0</v>
      </c>
      <c r="L14" s="45"/>
      <c r="M14" s="5">
        <f t="shared" si="0"/>
        <v>3591500.08</v>
      </c>
      <c r="N14" s="4"/>
      <c r="O14" s="5"/>
      <c r="P14" s="5"/>
      <c r="Q14" s="5"/>
      <c r="R14" s="5"/>
      <c r="T14" s="5"/>
      <c r="U14" s="5"/>
      <c r="V14" s="5"/>
      <c r="W14" s="5"/>
    </row>
    <row r="15" spans="1:23" ht="13.9" x14ac:dyDescent="0.4">
      <c r="A15" s="8">
        <v>45092</v>
      </c>
      <c r="B15" s="8"/>
      <c r="C15" s="6"/>
      <c r="D15" s="6"/>
      <c r="E15" s="5">
        <f>'Series Detail'!Y19+'Series Detail'!AG19+'Series Detail'!AO19</f>
        <v>0</v>
      </c>
      <c r="F15" s="45"/>
      <c r="G15" s="5">
        <f>'Series Detail'!AA19+'Series Detail'!AI19+'Series Detail'!AQ19</f>
        <v>3591500.08</v>
      </c>
      <c r="H15" s="45"/>
      <c r="I15" s="5">
        <f>'Series Detail'!BB19</f>
        <v>0</v>
      </c>
      <c r="J15" s="45"/>
      <c r="K15" s="5">
        <f>'Series Detail'!AC19+'Series Detail'!AK19+'Series Detail'!AS19</f>
        <v>0</v>
      </c>
      <c r="L15" s="45"/>
      <c r="M15" s="5">
        <f t="shared" si="0"/>
        <v>3591500.08</v>
      </c>
      <c r="N15" s="5"/>
      <c r="O15" s="5"/>
      <c r="P15" s="5"/>
      <c r="Q15" s="5"/>
      <c r="R15" s="5"/>
      <c r="T15" s="5"/>
      <c r="U15" s="5"/>
      <c r="V15" s="5"/>
      <c r="W15" s="5"/>
    </row>
    <row r="16" spans="1:23" ht="13.9" x14ac:dyDescent="0.4">
      <c r="A16" s="8">
        <v>45275</v>
      </c>
      <c r="B16" s="8"/>
      <c r="C16" s="6"/>
      <c r="D16" s="6"/>
      <c r="E16" s="5">
        <f>'Series Detail'!Y20+'Series Detail'!AG20+'Series Detail'!AO20</f>
        <v>0</v>
      </c>
      <c r="F16" s="45"/>
      <c r="G16" s="5">
        <f>'Series Detail'!AA20+'Series Detail'!AI20+'Series Detail'!AQ20</f>
        <v>3591500.08</v>
      </c>
      <c r="H16" s="45"/>
      <c r="I16" s="5">
        <f>'Series Detail'!BB20</f>
        <v>0</v>
      </c>
      <c r="J16" s="45"/>
      <c r="K16" s="5">
        <f>'Series Detail'!AC20+'Series Detail'!AK20+'Series Detail'!AS20</f>
        <v>0</v>
      </c>
      <c r="L16" s="45"/>
      <c r="M16" s="5">
        <f t="shared" si="0"/>
        <v>3591500.08</v>
      </c>
      <c r="N16" s="4"/>
      <c r="O16" s="5"/>
      <c r="P16" s="5"/>
      <c r="Q16" s="5"/>
      <c r="R16" s="5"/>
      <c r="T16" s="5"/>
      <c r="U16" s="5"/>
      <c r="V16" s="5"/>
      <c r="W16" s="5"/>
    </row>
    <row r="17" spans="1:23" ht="13.9" x14ac:dyDescent="0.4">
      <c r="A17" s="8">
        <v>45458</v>
      </c>
      <c r="B17" s="8"/>
      <c r="C17" s="6"/>
      <c r="D17" s="6"/>
      <c r="E17" s="5">
        <f>'Series Detail'!Y21+'Series Detail'!AG21+'Series Detail'!AO21</f>
        <v>0</v>
      </c>
      <c r="F17" s="45"/>
      <c r="G17" s="5">
        <f>'Series Detail'!AA21+'Series Detail'!AI21+'Series Detail'!AQ21</f>
        <v>3591500.08</v>
      </c>
      <c r="H17" s="45"/>
      <c r="I17" s="5">
        <f>'Series Detail'!BB21</f>
        <v>0</v>
      </c>
      <c r="J17" s="45"/>
      <c r="K17" s="5">
        <f>'Series Detail'!AC21+'Series Detail'!AK21+'Series Detail'!AS21</f>
        <v>0</v>
      </c>
      <c r="L17" s="45"/>
      <c r="M17" s="5">
        <f t="shared" si="0"/>
        <v>3591500.08</v>
      </c>
      <c r="N17" s="5"/>
      <c r="O17" s="5"/>
      <c r="P17" s="5"/>
      <c r="Q17" s="5"/>
      <c r="R17" s="5"/>
      <c r="T17" s="5"/>
      <c r="U17" s="5"/>
      <c r="V17" s="5"/>
      <c r="W17" s="5"/>
    </row>
    <row r="18" spans="1:23" ht="13.9" x14ac:dyDescent="0.4">
      <c r="A18" s="8">
        <v>45641</v>
      </c>
      <c r="B18" s="8"/>
      <c r="C18" s="6"/>
      <c r="D18" s="6"/>
      <c r="E18" s="5">
        <f>'Series Detail'!Y22+'Series Detail'!AG22+'Series Detail'!AO22</f>
        <v>0</v>
      </c>
      <c r="F18" s="45"/>
      <c r="G18" s="5">
        <f>'Series Detail'!AA22+'Series Detail'!AI22+'Series Detail'!AQ22</f>
        <v>3591500.08</v>
      </c>
      <c r="H18" s="45"/>
      <c r="I18" s="5">
        <f>'Series Detail'!BB22</f>
        <v>0</v>
      </c>
      <c r="J18" s="45"/>
      <c r="K18" s="5">
        <f>'Series Detail'!AC22+'Series Detail'!AK22+'Series Detail'!AS22</f>
        <v>0</v>
      </c>
      <c r="L18" s="45"/>
      <c r="M18" s="5">
        <f t="shared" si="0"/>
        <v>3591500.08</v>
      </c>
      <c r="N18" s="4"/>
      <c r="O18" s="5"/>
      <c r="P18" s="5"/>
      <c r="Q18" s="5"/>
      <c r="R18" s="5"/>
      <c r="T18" s="5"/>
      <c r="U18" s="5"/>
      <c r="V18" s="5"/>
      <c r="W18" s="5"/>
    </row>
    <row r="19" spans="1:23" ht="13.9" x14ac:dyDescent="0.4">
      <c r="A19" s="8">
        <v>45823</v>
      </c>
      <c r="B19" s="8"/>
      <c r="C19" s="6"/>
      <c r="D19" s="6"/>
      <c r="E19" s="5">
        <f>'Series Detail'!Y23+'Series Detail'!AG23+'Series Detail'!AO23</f>
        <v>0</v>
      </c>
      <c r="F19" s="45"/>
      <c r="G19" s="5">
        <f>'Series Detail'!AA23+'Series Detail'!AI23+'Series Detail'!AQ23</f>
        <v>3591500.08</v>
      </c>
      <c r="H19" s="45"/>
      <c r="I19" s="5">
        <f>'Series Detail'!BB23</f>
        <v>0</v>
      </c>
      <c r="J19" s="45"/>
      <c r="K19" s="5">
        <f>'Series Detail'!AC23+'Series Detail'!AK23+'Series Detail'!AS23</f>
        <v>0</v>
      </c>
      <c r="L19" s="45"/>
      <c r="M19" s="5">
        <f t="shared" si="0"/>
        <v>3591500.08</v>
      </c>
      <c r="N19" s="5"/>
      <c r="O19" s="5"/>
      <c r="P19" s="5"/>
      <c r="Q19" s="5"/>
      <c r="R19" s="5"/>
      <c r="T19" s="5"/>
      <c r="U19" s="5"/>
      <c r="V19" s="5"/>
      <c r="W19" s="5"/>
    </row>
    <row r="20" spans="1:23" ht="13.9" x14ac:dyDescent="0.4">
      <c r="A20" s="8">
        <v>46006</v>
      </c>
      <c r="B20" s="8"/>
      <c r="C20" s="6"/>
      <c r="D20" s="6"/>
      <c r="E20" s="5">
        <f>'Series Detail'!Y24+'Series Detail'!AG24+'Series Detail'!AO24</f>
        <v>0</v>
      </c>
      <c r="F20" s="45"/>
      <c r="G20" s="5">
        <f>'Series Detail'!AA24+'Series Detail'!AI24+'Series Detail'!AQ24</f>
        <v>3591500.08</v>
      </c>
      <c r="H20" s="45"/>
      <c r="I20" s="5">
        <f>'Series Detail'!BB24</f>
        <v>0</v>
      </c>
      <c r="J20" s="45"/>
      <c r="K20" s="5">
        <f>'Series Detail'!AC24+'Series Detail'!AK24+'Series Detail'!AS24</f>
        <v>0</v>
      </c>
      <c r="L20" s="45"/>
      <c r="M20" s="5">
        <f t="shared" si="0"/>
        <v>3591500.08</v>
      </c>
      <c r="N20" s="4"/>
      <c r="O20" s="5"/>
      <c r="P20" s="5"/>
      <c r="Q20" s="5"/>
      <c r="R20" s="5"/>
      <c r="T20" s="5"/>
      <c r="U20" s="5"/>
      <c r="V20" s="5"/>
      <c r="W20" s="5"/>
    </row>
    <row r="21" spans="1:23" ht="13.9" x14ac:dyDescent="0.4">
      <c r="A21" s="8">
        <v>46188</v>
      </c>
      <c r="B21" s="8"/>
      <c r="C21" s="6"/>
      <c r="D21" s="6"/>
      <c r="E21" s="5">
        <f>'Series Detail'!Y25+'Series Detail'!AG25+'Series Detail'!AO25</f>
        <v>0</v>
      </c>
      <c r="F21" s="45"/>
      <c r="G21" s="5">
        <f>'Series Detail'!AA25+'Series Detail'!AI25+'Series Detail'!AQ25</f>
        <v>3591500.08</v>
      </c>
      <c r="H21" s="45"/>
      <c r="I21" s="5">
        <f>'Series Detail'!BB25</f>
        <v>0</v>
      </c>
      <c r="J21" s="45"/>
      <c r="K21" s="5">
        <f>'Series Detail'!AC25+'Series Detail'!AK25+'Series Detail'!AS25</f>
        <v>0</v>
      </c>
      <c r="L21" s="45"/>
      <c r="M21" s="5">
        <f t="shared" si="0"/>
        <v>3591500.08</v>
      </c>
      <c r="N21" s="5"/>
      <c r="O21" s="5"/>
      <c r="P21" s="5"/>
      <c r="Q21" s="5"/>
      <c r="R21" s="5"/>
      <c r="T21" s="5"/>
      <c r="U21" s="5"/>
      <c r="V21" s="5"/>
      <c r="W21" s="5"/>
    </row>
    <row r="22" spans="1:23" ht="13.9" x14ac:dyDescent="0.4">
      <c r="A22" s="8">
        <v>46371</v>
      </c>
      <c r="B22" s="8"/>
      <c r="C22" s="169">
        <v>3.9550000000000002E-2</v>
      </c>
      <c r="D22" s="6"/>
      <c r="E22" s="5">
        <f>'Series Detail'!Y26+'Series Detail'!AG26+'Series Detail'!AO26</f>
        <v>35995000</v>
      </c>
      <c r="F22" s="45"/>
      <c r="G22" s="5">
        <f>'Series Detail'!AA26+'Series Detail'!AI26+'Series Detail'!AQ26</f>
        <v>3591500.08</v>
      </c>
      <c r="H22" s="45"/>
      <c r="I22" s="5">
        <f>'Series Detail'!BB26</f>
        <v>0</v>
      </c>
      <c r="J22" s="45"/>
      <c r="K22" s="5">
        <f>'Series Detail'!AC26+'Series Detail'!AK26+'Series Detail'!AS26</f>
        <v>0</v>
      </c>
      <c r="L22" s="45"/>
      <c r="M22" s="5">
        <f t="shared" si="0"/>
        <v>39586500.079999998</v>
      </c>
      <c r="N22" s="4"/>
      <c r="O22" s="5"/>
      <c r="P22" s="5"/>
      <c r="Q22" s="5"/>
      <c r="R22" s="5"/>
      <c r="T22" s="5"/>
      <c r="U22" s="5"/>
      <c r="V22" s="5"/>
      <c r="W22" s="5"/>
    </row>
    <row r="23" spans="1:23" ht="13.9" x14ac:dyDescent="0.4">
      <c r="A23" s="8">
        <v>46553</v>
      </c>
      <c r="B23" s="8"/>
      <c r="C23" s="169"/>
      <c r="D23" s="6"/>
      <c r="E23" s="5">
        <f>'Series Detail'!Y27+'Series Detail'!AG27+'Series Detail'!AO27</f>
        <v>0</v>
      </c>
      <c r="F23" s="45"/>
      <c r="G23" s="5">
        <f>'Series Detail'!AA27+'Series Detail'!AI27+'Series Detail'!AQ27</f>
        <v>2879698.95</v>
      </c>
      <c r="H23" s="45"/>
      <c r="I23" s="5">
        <f>'Series Detail'!BB27</f>
        <v>0</v>
      </c>
      <c r="J23" s="45"/>
      <c r="K23" s="5">
        <f>'Series Detail'!AC27+'Series Detail'!AK27+'Series Detail'!AS27</f>
        <v>0</v>
      </c>
      <c r="L23" s="45"/>
      <c r="M23" s="5">
        <f t="shared" si="0"/>
        <v>2879698.95</v>
      </c>
      <c r="N23" s="5"/>
      <c r="O23" s="5"/>
      <c r="P23" s="5"/>
      <c r="Q23" s="5"/>
      <c r="R23" s="5"/>
      <c r="T23" s="5"/>
      <c r="U23" s="5"/>
      <c r="V23" s="5"/>
      <c r="W23" s="5"/>
    </row>
    <row r="24" spans="1:23" ht="13.9" x14ac:dyDescent="0.4">
      <c r="A24" s="8">
        <v>46736</v>
      </c>
      <c r="B24" s="8"/>
      <c r="C24" s="169">
        <v>4.1050000000000003E-2</v>
      </c>
      <c r="D24" s="6"/>
      <c r="E24" s="5">
        <f>'Series Detail'!Y28+'Series Detail'!AG28+'Series Detail'!AO28</f>
        <v>31625000</v>
      </c>
      <c r="F24" s="45"/>
      <c r="G24" s="5">
        <f>'Series Detail'!AA28+'Series Detail'!AI28+'Series Detail'!AQ28</f>
        <v>2879698.95</v>
      </c>
      <c r="H24" s="45"/>
      <c r="I24" s="5">
        <f>'Series Detail'!BB28</f>
        <v>0</v>
      </c>
      <c r="J24" s="45"/>
      <c r="K24" s="5">
        <f>'Series Detail'!AC28+'Series Detail'!AK28+'Series Detail'!AS28</f>
        <v>0</v>
      </c>
      <c r="L24" s="45"/>
      <c r="M24" s="5">
        <f t="shared" si="0"/>
        <v>34504698.950000003</v>
      </c>
      <c r="N24" s="4"/>
      <c r="O24" s="5"/>
      <c r="P24" s="5"/>
      <c r="Q24" s="5"/>
      <c r="R24" s="5"/>
      <c r="T24" s="5"/>
      <c r="U24" s="5"/>
      <c r="V24" s="5"/>
      <c r="W24" s="5"/>
    </row>
    <row r="25" spans="1:23" ht="13.9" x14ac:dyDescent="0.4">
      <c r="A25" s="8">
        <v>46919</v>
      </c>
      <c r="B25" s="8"/>
      <c r="C25" s="169"/>
      <c r="D25" s="6"/>
      <c r="E25" s="5">
        <f>'Series Detail'!Y29+'Series Detail'!AG29+'Series Detail'!AO29</f>
        <v>0</v>
      </c>
      <c r="F25" s="45"/>
      <c r="G25" s="5">
        <f>'Series Detail'!AA29+'Series Detail'!AI29+'Series Detail'!AQ29</f>
        <v>2230595.83</v>
      </c>
      <c r="H25" s="45"/>
      <c r="I25" s="5">
        <f>'Series Detail'!BB29</f>
        <v>0</v>
      </c>
      <c r="J25" s="45"/>
      <c r="K25" s="5">
        <f>'Series Detail'!AC29+'Series Detail'!AK29+'Series Detail'!AS29</f>
        <v>0</v>
      </c>
      <c r="L25" s="45"/>
      <c r="M25" s="5">
        <f t="shared" si="0"/>
        <v>2230595.83</v>
      </c>
      <c r="N25" s="5"/>
      <c r="O25" s="5"/>
      <c r="P25" s="5"/>
      <c r="Q25" s="5"/>
      <c r="R25" s="5"/>
      <c r="T25" s="5"/>
      <c r="U25" s="5"/>
      <c r="V25" s="5"/>
      <c r="W25" s="5"/>
    </row>
    <row r="26" spans="1:23" ht="13.9" x14ac:dyDescent="0.4">
      <c r="A26" s="8">
        <v>47102</v>
      </c>
      <c r="B26" s="8"/>
      <c r="C26" s="169">
        <v>4.3029999999999999E-2</v>
      </c>
      <c r="D26" s="6"/>
      <c r="E26" s="5">
        <f>'Series Detail'!Y30+'Series Detail'!AG30+'Series Detail'!AO30</f>
        <v>27555000</v>
      </c>
      <c r="F26" s="45"/>
      <c r="G26" s="5">
        <f>'Series Detail'!AA30+'Series Detail'!AI30+'Series Detail'!AQ30</f>
        <v>2230595.83</v>
      </c>
      <c r="H26" s="45"/>
      <c r="I26" s="5">
        <f>'Series Detail'!BB30</f>
        <v>0</v>
      </c>
      <c r="J26" s="45"/>
      <c r="K26" s="5">
        <f>'Series Detail'!AC30+'Series Detail'!AK30+'Series Detail'!AS30</f>
        <v>0</v>
      </c>
      <c r="L26" s="45"/>
      <c r="M26" s="5">
        <f t="shared" si="0"/>
        <v>29785595.829999998</v>
      </c>
      <c r="N26" s="4"/>
      <c r="O26" s="5"/>
      <c r="P26" s="5"/>
      <c r="Q26" s="5"/>
      <c r="R26" s="5"/>
      <c r="T26" s="5"/>
      <c r="U26" s="5"/>
      <c r="V26" s="5"/>
      <c r="W26" s="5"/>
    </row>
    <row r="27" spans="1:23" ht="13.9" x14ac:dyDescent="0.4">
      <c r="A27" s="8">
        <v>47284</v>
      </c>
      <c r="B27" s="8"/>
      <c r="C27" s="6"/>
      <c r="D27" s="6"/>
      <c r="E27" s="5">
        <f>'Series Detail'!Y31+'Series Detail'!AG31+'Series Detail'!AO31</f>
        <v>0</v>
      </c>
      <c r="F27" s="45"/>
      <c r="G27" s="5">
        <f>'Series Detail'!AA31+'Series Detail'!AI31+'Series Detail'!AQ31</f>
        <v>1637750</v>
      </c>
      <c r="H27" s="45"/>
      <c r="I27" s="5">
        <f>'Series Detail'!BB31</f>
        <v>0</v>
      </c>
      <c r="J27" s="45"/>
      <c r="K27" s="5">
        <f>'Series Detail'!AC31+'Series Detail'!AK31+'Series Detail'!AS31</f>
        <v>0</v>
      </c>
      <c r="L27" s="45"/>
      <c r="M27" s="5">
        <f t="shared" si="0"/>
        <v>1637750</v>
      </c>
      <c r="N27" s="5"/>
      <c r="O27" s="5"/>
      <c r="P27" s="5"/>
      <c r="Q27" s="5"/>
      <c r="R27" s="5"/>
      <c r="T27" s="5"/>
      <c r="U27" s="5"/>
      <c r="V27" s="5"/>
      <c r="W27" s="5"/>
    </row>
    <row r="28" spans="1:23" ht="13.9" x14ac:dyDescent="0.4">
      <c r="A28" s="8">
        <v>47467</v>
      </c>
      <c r="B28" s="8"/>
      <c r="C28" s="6"/>
      <c r="D28" s="6"/>
      <c r="E28" s="5">
        <f>'Series Detail'!Y32+'Series Detail'!AG32+'Series Detail'!AO32</f>
        <v>0</v>
      </c>
      <c r="F28" s="45"/>
      <c r="G28" s="5">
        <f>'Series Detail'!AA32+'Series Detail'!AI32+'Series Detail'!AQ32</f>
        <v>1637750</v>
      </c>
      <c r="H28" s="45"/>
      <c r="I28" s="5">
        <f>'Series Detail'!BB32</f>
        <v>0</v>
      </c>
      <c r="J28" s="45"/>
      <c r="K28" s="5">
        <f>'Series Detail'!AC32+'Series Detail'!AK32+'Series Detail'!AS32</f>
        <v>0</v>
      </c>
      <c r="L28" s="45"/>
      <c r="M28" s="5">
        <f t="shared" si="0"/>
        <v>1637750</v>
      </c>
      <c r="N28" s="4"/>
      <c r="O28" s="5"/>
      <c r="P28" s="5"/>
      <c r="Q28" s="5"/>
      <c r="R28" s="5"/>
      <c r="T28" s="5"/>
      <c r="U28" s="5"/>
      <c r="V28" s="5"/>
      <c r="W28" s="5"/>
    </row>
    <row r="29" spans="1:23" ht="13.9" x14ac:dyDescent="0.4">
      <c r="A29" s="8">
        <v>47649</v>
      </c>
      <c r="B29" s="8"/>
      <c r="C29" s="6"/>
      <c r="D29" s="6"/>
      <c r="E29" s="5">
        <f>'Series Detail'!Y33+'Series Detail'!AG33+'Series Detail'!AO33</f>
        <v>0</v>
      </c>
      <c r="F29" s="45"/>
      <c r="G29" s="5">
        <f>'Series Detail'!AA33+'Series Detail'!AI33+'Series Detail'!AQ33</f>
        <v>1637750</v>
      </c>
      <c r="H29" s="45"/>
      <c r="I29" s="5">
        <f>'Series Detail'!BB33</f>
        <v>0</v>
      </c>
      <c r="J29" s="45"/>
      <c r="K29" s="5">
        <f>'Series Detail'!AC33+'Series Detail'!AK33+'Series Detail'!AS33</f>
        <v>0</v>
      </c>
      <c r="L29" s="45"/>
      <c r="M29" s="5">
        <f t="shared" si="0"/>
        <v>1637750</v>
      </c>
      <c r="N29" s="5"/>
      <c r="O29" s="5"/>
      <c r="P29" s="5"/>
      <c r="Q29" s="5"/>
      <c r="R29" s="5"/>
      <c r="T29" s="5"/>
      <c r="U29" s="5"/>
      <c r="V29" s="5"/>
      <c r="W29" s="5"/>
    </row>
    <row r="30" spans="1:23" ht="13.9" x14ac:dyDescent="0.4">
      <c r="A30" s="8">
        <v>47832</v>
      </c>
      <c r="B30" s="8"/>
      <c r="C30" s="6"/>
      <c r="D30" s="6"/>
      <c r="E30" s="5">
        <f>'Series Detail'!Y34+'Series Detail'!AG34+'Series Detail'!AO34</f>
        <v>0</v>
      </c>
      <c r="F30" s="45"/>
      <c r="G30" s="5">
        <f>'Series Detail'!AA34+'Series Detail'!AI34+'Series Detail'!AQ34</f>
        <v>1637750</v>
      </c>
      <c r="H30" s="45"/>
      <c r="I30" s="5">
        <f>'Series Detail'!BB34</f>
        <v>0</v>
      </c>
      <c r="J30" s="45"/>
      <c r="K30" s="5">
        <f>'Series Detail'!AC34+'Series Detail'!AK34+'Series Detail'!AS34</f>
        <v>0</v>
      </c>
      <c r="L30" s="45"/>
      <c r="M30" s="5">
        <f t="shared" si="0"/>
        <v>1637750</v>
      </c>
      <c r="N30" s="4"/>
      <c r="O30" s="5"/>
      <c r="P30" s="5"/>
      <c r="Q30" s="5"/>
      <c r="R30" s="5"/>
      <c r="T30" s="5"/>
      <c r="U30" s="5"/>
      <c r="V30" s="5"/>
      <c r="W30" s="5"/>
    </row>
    <row r="31" spans="1:23" ht="13.9" x14ac:dyDescent="0.4">
      <c r="A31" s="8">
        <v>48014</v>
      </c>
      <c r="B31" s="8"/>
      <c r="C31" s="6"/>
      <c r="D31" s="6"/>
      <c r="E31" s="5">
        <f>'Series Detail'!Y35+'Series Detail'!AG35+'Series Detail'!AO35</f>
        <v>0</v>
      </c>
      <c r="F31" s="45"/>
      <c r="G31" s="5">
        <f>'Series Detail'!AA35+'Series Detail'!AI35+'Series Detail'!AQ35</f>
        <v>1637750</v>
      </c>
      <c r="H31" s="45"/>
      <c r="I31" s="5">
        <f>'Series Detail'!BB35</f>
        <v>0</v>
      </c>
      <c r="J31" s="45"/>
      <c r="K31" s="5">
        <f>'Series Detail'!AC35+'Series Detail'!AK35+'Series Detail'!AS35</f>
        <v>0</v>
      </c>
      <c r="L31" s="45"/>
      <c r="M31" s="5">
        <f t="shared" si="0"/>
        <v>1637750</v>
      </c>
      <c r="N31" s="5"/>
      <c r="O31" s="5"/>
      <c r="P31" s="5"/>
      <c r="Q31" s="5"/>
      <c r="R31" s="5"/>
      <c r="T31" s="5"/>
      <c r="U31" s="5"/>
      <c r="V31" s="5"/>
      <c r="W31" s="5"/>
    </row>
    <row r="32" spans="1:23" ht="13.9" x14ac:dyDescent="0.4">
      <c r="A32" s="8">
        <v>48197</v>
      </c>
      <c r="B32" s="8"/>
      <c r="C32" s="6"/>
      <c r="D32" s="6"/>
      <c r="E32" s="5">
        <f>'Series Detail'!Y36+'Series Detail'!AG36+'Series Detail'!AO36</f>
        <v>0</v>
      </c>
      <c r="F32" s="45"/>
      <c r="G32" s="5">
        <f>'Series Detail'!AA36+'Series Detail'!AI36+'Series Detail'!AQ36</f>
        <v>1637750</v>
      </c>
      <c r="H32" s="45"/>
      <c r="I32" s="5">
        <f>'Series Detail'!BB36</f>
        <v>0</v>
      </c>
      <c r="J32" s="45"/>
      <c r="K32" s="5">
        <f>'Series Detail'!AC36+'Series Detail'!AK36+'Series Detail'!AS36</f>
        <v>0</v>
      </c>
      <c r="L32" s="45"/>
      <c r="M32" s="5">
        <f t="shared" si="0"/>
        <v>1637750</v>
      </c>
      <c r="N32" s="4"/>
      <c r="O32" s="5"/>
      <c r="P32" s="5"/>
      <c r="Q32" s="5"/>
      <c r="R32" s="5"/>
      <c r="T32" s="5"/>
      <c r="U32" s="5"/>
      <c r="V32" s="5"/>
      <c r="W32" s="5"/>
    </row>
    <row r="33" spans="1:23" ht="13.9" x14ac:dyDescent="0.4">
      <c r="A33" s="8">
        <v>48380</v>
      </c>
      <c r="B33" s="8"/>
      <c r="C33" s="6"/>
      <c r="D33" s="6"/>
      <c r="E33" s="5">
        <f>'Series Detail'!Y37+'Series Detail'!AG37+'Series Detail'!AO37</f>
        <v>0</v>
      </c>
      <c r="F33" s="45"/>
      <c r="G33" s="5">
        <f>'Series Detail'!AA37+'Series Detail'!AI37+'Series Detail'!AQ37</f>
        <v>1637750</v>
      </c>
      <c r="H33" s="45"/>
      <c r="I33" s="5">
        <f>'Series Detail'!BB37</f>
        <v>0</v>
      </c>
      <c r="J33" s="45"/>
      <c r="K33" s="5">
        <f>'Series Detail'!AC37+'Series Detail'!AK37+'Series Detail'!AS37</f>
        <v>0</v>
      </c>
      <c r="L33" s="45"/>
      <c r="M33" s="5">
        <f t="shared" si="0"/>
        <v>1637750</v>
      </c>
      <c r="N33" s="5"/>
      <c r="O33" s="5"/>
      <c r="P33" s="5"/>
      <c r="Q33" s="5"/>
      <c r="R33" s="5"/>
      <c r="T33" s="5"/>
      <c r="U33" s="5"/>
      <c r="V33" s="5"/>
      <c r="W33" s="5"/>
    </row>
    <row r="34" spans="1:23" ht="13.9" x14ac:dyDescent="0.4">
      <c r="A34" s="8">
        <v>48563</v>
      </c>
      <c r="B34" s="8"/>
      <c r="C34" s="6"/>
      <c r="D34" s="6"/>
      <c r="E34" s="5">
        <f>'Series Detail'!Y38+'Series Detail'!AG38+'Series Detail'!AO38</f>
        <v>0</v>
      </c>
      <c r="F34" s="45"/>
      <c r="G34" s="5">
        <f>'Series Detail'!AA38+'Series Detail'!AI38+'Series Detail'!AQ38</f>
        <v>1637750</v>
      </c>
      <c r="H34" s="45"/>
      <c r="I34" s="5">
        <f>'Series Detail'!BB38</f>
        <v>0</v>
      </c>
      <c r="J34" s="45"/>
      <c r="K34" s="5">
        <f>'Series Detail'!AC38+'Series Detail'!AK38+'Series Detail'!AS38</f>
        <v>0</v>
      </c>
      <c r="L34" s="45"/>
      <c r="M34" s="5">
        <f t="shared" si="0"/>
        <v>1637750</v>
      </c>
      <c r="N34" s="4"/>
      <c r="O34" s="5"/>
      <c r="P34" s="5"/>
      <c r="Q34" s="5"/>
      <c r="R34" s="5"/>
      <c r="T34" s="5"/>
      <c r="U34" s="5"/>
      <c r="V34" s="5"/>
      <c r="W34" s="5"/>
    </row>
    <row r="35" spans="1:23" ht="13.9" x14ac:dyDescent="0.4">
      <c r="A35" s="8">
        <v>48745</v>
      </c>
      <c r="B35" s="8"/>
      <c r="C35" s="6"/>
      <c r="D35" s="6"/>
      <c r="E35" s="5">
        <f>'Series Detail'!Y39+'Series Detail'!AG39+'Series Detail'!AO39</f>
        <v>0</v>
      </c>
      <c r="F35" s="45"/>
      <c r="G35" s="5">
        <f>'Series Detail'!AA39+'Series Detail'!AI39+'Series Detail'!AQ39</f>
        <v>1637750</v>
      </c>
      <c r="H35" s="45"/>
      <c r="I35" s="5">
        <f>'Series Detail'!BB39</f>
        <v>0</v>
      </c>
      <c r="J35" s="45"/>
      <c r="K35" s="5">
        <f>'Series Detail'!AC39+'Series Detail'!AK39+'Series Detail'!AS39</f>
        <v>0</v>
      </c>
      <c r="L35" s="45"/>
      <c r="M35" s="5">
        <f t="shared" si="0"/>
        <v>1637750</v>
      </c>
      <c r="N35" s="5"/>
      <c r="O35" s="5"/>
      <c r="P35" s="5"/>
      <c r="Q35" s="5"/>
      <c r="R35" s="5"/>
      <c r="T35" s="5"/>
      <c r="U35" s="5"/>
      <c r="V35" s="5"/>
      <c r="W35" s="5"/>
    </row>
    <row r="36" spans="1:23" ht="13.9" x14ac:dyDescent="0.4">
      <c r="A36" s="8">
        <v>48928</v>
      </c>
      <c r="B36" s="8"/>
      <c r="C36" s="6"/>
      <c r="D36" s="6"/>
      <c r="E36" s="5">
        <f>'Series Detail'!Y40+'Series Detail'!AG40+'Series Detail'!AO40</f>
        <v>0</v>
      </c>
      <c r="F36" s="45"/>
      <c r="G36" s="5">
        <f>'Series Detail'!AA40+'Series Detail'!AI40+'Series Detail'!AQ40</f>
        <v>1637750</v>
      </c>
      <c r="H36" s="45"/>
      <c r="I36" s="5">
        <f>'Series Detail'!BB40</f>
        <v>0</v>
      </c>
      <c r="J36" s="45"/>
      <c r="K36" s="5">
        <f>'Series Detail'!AC40+'Series Detail'!AK40+'Series Detail'!AS40</f>
        <v>0</v>
      </c>
      <c r="L36" s="45"/>
      <c r="M36" s="5">
        <f t="shared" si="0"/>
        <v>1637750</v>
      </c>
      <c r="N36" s="4"/>
      <c r="O36" s="5"/>
      <c r="P36" s="5"/>
      <c r="Q36" s="5"/>
      <c r="R36" s="5"/>
      <c r="T36" s="5"/>
      <c r="U36" s="5"/>
      <c r="V36" s="5"/>
      <c r="W36" s="5"/>
    </row>
    <row r="37" spans="1:23" ht="13.9" x14ac:dyDescent="0.4">
      <c r="A37" s="8">
        <v>49110</v>
      </c>
      <c r="B37" s="8"/>
      <c r="C37" s="6"/>
      <c r="D37" s="6"/>
      <c r="E37" s="5">
        <f>'Series Detail'!Y41+'Series Detail'!AG41+'Series Detail'!AO41</f>
        <v>0</v>
      </c>
      <c r="F37" s="45"/>
      <c r="G37" s="5">
        <f>'Series Detail'!AA41+'Series Detail'!AI41+'Series Detail'!AQ41</f>
        <v>1637750</v>
      </c>
      <c r="H37" s="45"/>
      <c r="I37" s="5">
        <f>'Series Detail'!BB41</f>
        <v>0</v>
      </c>
      <c r="J37" s="45"/>
      <c r="K37" s="5">
        <f>'Series Detail'!AC41+'Series Detail'!AK41+'Series Detail'!AS41</f>
        <v>0</v>
      </c>
      <c r="L37" s="45"/>
      <c r="M37" s="5">
        <f t="shared" si="0"/>
        <v>1637750</v>
      </c>
      <c r="N37" s="5"/>
      <c r="O37" s="5"/>
      <c r="P37" s="5"/>
      <c r="Q37" s="5"/>
      <c r="R37" s="5"/>
      <c r="T37" s="5"/>
      <c r="U37" s="5"/>
      <c r="V37" s="5"/>
      <c r="W37" s="5"/>
    </row>
    <row r="38" spans="1:23" ht="13.9" x14ac:dyDescent="0.4">
      <c r="A38" s="8">
        <v>49293</v>
      </c>
      <c r="B38" s="8"/>
      <c r="C38" s="6"/>
      <c r="D38" s="6"/>
      <c r="E38" s="5">
        <f>'Series Detail'!Y42+'Series Detail'!AG42+'Series Detail'!AO42</f>
        <v>0</v>
      </c>
      <c r="F38" s="45"/>
      <c r="G38" s="5">
        <f>'Series Detail'!AA42+'Series Detail'!AI42+'Series Detail'!AQ42</f>
        <v>1637750</v>
      </c>
      <c r="H38" s="45"/>
      <c r="I38" s="5">
        <f>'Series Detail'!BB42</f>
        <v>0</v>
      </c>
      <c r="J38" s="45"/>
      <c r="K38" s="5">
        <f>'Series Detail'!AC42+'Series Detail'!AK42+'Series Detail'!AS42</f>
        <v>0</v>
      </c>
      <c r="L38" s="45"/>
      <c r="M38" s="5">
        <f t="shared" si="0"/>
        <v>1637750</v>
      </c>
      <c r="N38" s="4"/>
      <c r="O38" s="5"/>
      <c r="P38" s="5"/>
      <c r="Q38" s="5"/>
      <c r="R38" s="5"/>
      <c r="T38" s="5"/>
      <c r="U38" s="5"/>
      <c r="V38" s="5"/>
      <c r="W38" s="5"/>
    </row>
    <row r="39" spans="1:23" ht="13.9" x14ac:dyDescent="0.4">
      <c r="A39" s="8">
        <v>49475</v>
      </c>
      <c r="B39" s="8"/>
      <c r="C39" s="6"/>
      <c r="D39" s="6"/>
      <c r="E39" s="5">
        <f>'Series Detail'!Y43+'Series Detail'!AG43+'Series Detail'!AO43</f>
        <v>0</v>
      </c>
      <c r="F39" s="45"/>
      <c r="G39" s="5">
        <f>'Series Detail'!AA43+'Series Detail'!AI43+'Series Detail'!AQ43</f>
        <v>1637750</v>
      </c>
      <c r="H39" s="45"/>
      <c r="I39" s="5">
        <f>'Series Detail'!BB43</f>
        <v>0</v>
      </c>
      <c r="J39" s="45"/>
      <c r="K39" s="5">
        <f>'Series Detail'!AC43+'Series Detail'!AK43+'Series Detail'!AS43</f>
        <v>0</v>
      </c>
      <c r="L39" s="45"/>
      <c r="M39" s="5">
        <f t="shared" si="0"/>
        <v>1637750</v>
      </c>
      <c r="N39" s="5"/>
      <c r="O39" s="5"/>
      <c r="P39" s="5"/>
      <c r="Q39" s="5"/>
      <c r="R39" s="5"/>
      <c r="T39" s="5"/>
      <c r="U39" s="5"/>
      <c r="V39" s="5"/>
      <c r="W39" s="5"/>
    </row>
    <row r="40" spans="1:23" ht="13.9" x14ac:dyDescent="0.4">
      <c r="A40" s="8">
        <v>49658</v>
      </c>
      <c r="B40" s="8"/>
      <c r="C40" s="6"/>
      <c r="D40" s="6"/>
      <c r="E40" s="5">
        <f>'Series Detail'!Y44+'Series Detail'!AG44+'Series Detail'!AO44</f>
        <v>0</v>
      </c>
      <c r="F40" s="45"/>
      <c r="G40" s="5">
        <f>'Series Detail'!AA44+'Series Detail'!AI44+'Series Detail'!AQ44</f>
        <v>1637750</v>
      </c>
      <c r="H40" s="45"/>
      <c r="I40" s="5">
        <f>'Series Detail'!BB44</f>
        <v>0</v>
      </c>
      <c r="J40" s="45"/>
      <c r="K40" s="5">
        <f>'Series Detail'!AC44+'Series Detail'!AK44+'Series Detail'!AS44</f>
        <v>0</v>
      </c>
      <c r="L40" s="45"/>
      <c r="M40" s="5">
        <f t="shared" si="0"/>
        <v>1637750</v>
      </c>
      <c r="N40" s="4"/>
      <c r="O40" s="5"/>
      <c r="P40" s="5"/>
      <c r="Q40" s="5"/>
      <c r="R40" s="5"/>
      <c r="T40" s="5"/>
      <c r="U40" s="5"/>
      <c r="V40" s="5"/>
      <c r="W40" s="5"/>
    </row>
    <row r="41" spans="1:23" ht="13.9" x14ac:dyDescent="0.4">
      <c r="A41" s="8">
        <v>49841</v>
      </c>
      <c r="B41" s="8"/>
      <c r="C41" s="6"/>
      <c r="D41" s="6"/>
      <c r="E41" s="5">
        <f>'Series Detail'!Y45+'Series Detail'!AG45+'Series Detail'!AO45</f>
        <v>0</v>
      </c>
      <c r="F41" s="45"/>
      <c r="G41" s="5">
        <f>'Series Detail'!AA45+'Series Detail'!AI45+'Series Detail'!AQ45</f>
        <v>1637750</v>
      </c>
      <c r="H41" s="45"/>
      <c r="I41" s="5">
        <f>'Series Detail'!BB45</f>
        <v>0</v>
      </c>
      <c r="J41" s="45"/>
      <c r="K41" s="5">
        <f>'Series Detail'!AC45+'Series Detail'!AK45+'Series Detail'!AS45</f>
        <v>0</v>
      </c>
      <c r="L41" s="45"/>
      <c r="M41" s="5">
        <f t="shared" si="0"/>
        <v>1637750</v>
      </c>
      <c r="N41" s="5"/>
      <c r="O41" s="5"/>
      <c r="P41" s="5"/>
      <c r="Q41" s="5"/>
      <c r="R41" s="5"/>
      <c r="T41" s="5"/>
      <c r="U41" s="5"/>
      <c r="V41" s="5"/>
      <c r="W41" s="5"/>
    </row>
    <row r="42" spans="1:23" ht="13.9" x14ac:dyDescent="0.4">
      <c r="A42" s="8">
        <v>50024</v>
      </c>
      <c r="B42" s="8"/>
      <c r="C42" s="6"/>
      <c r="D42" s="6"/>
      <c r="E42" s="5">
        <f>'Series Detail'!Y46+'Series Detail'!AG46+'Series Detail'!AO46</f>
        <v>0</v>
      </c>
      <c r="F42" s="45"/>
      <c r="G42" s="5">
        <f>'Series Detail'!AA46+'Series Detail'!AI46+'Series Detail'!AQ46</f>
        <v>1637750</v>
      </c>
      <c r="H42" s="45"/>
      <c r="I42" s="5">
        <f>'Series Detail'!BB46</f>
        <v>0</v>
      </c>
      <c r="J42" s="45"/>
      <c r="K42" s="5">
        <f>'Series Detail'!AC46+'Series Detail'!AK46+'Series Detail'!AS46</f>
        <v>0</v>
      </c>
      <c r="L42" s="45"/>
      <c r="M42" s="5">
        <f t="shared" si="0"/>
        <v>1637750</v>
      </c>
      <c r="N42" s="4"/>
      <c r="O42" s="5"/>
      <c r="P42" s="5"/>
      <c r="Q42" s="5"/>
      <c r="R42" s="5"/>
      <c r="T42" s="5"/>
      <c r="U42" s="5"/>
      <c r="V42" s="5"/>
      <c r="W42" s="5"/>
    </row>
    <row r="43" spans="1:23" ht="13.9" x14ac:dyDescent="0.4">
      <c r="A43" s="8">
        <v>50206</v>
      </c>
      <c r="B43" s="8"/>
      <c r="C43" s="6"/>
      <c r="D43" s="6"/>
      <c r="E43" s="5">
        <f>'Series Detail'!Y47+'Series Detail'!AG47+'Series Detail'!AO47</f>
        <v>0</v>
      </c>
      <c r="F43" s="45"/>
      <c r="G43" s="5">
        <f>'Series Detail'!AA47+'Series Detail'!AI47+'Series Detail'!AQ47</f>
        <v>1637750</v>
      </c>
      <c r="H43" s="45"/>
      <c r="I43" s="5">
        <f>'Series Detail'!BB47</f>
        <v>0</v>
      </c>
      <c r="J43" s="45"/>
      <c r="K43" s="5">
        <f>'Series Detail'!AC47+'Series Detail'!AK47+'Series Detail'!AS47</f>
        <v>0</v>
      </c>
      <c r="L43" s="45"/>
      <c r="M43" s="5">
        <f t="shared" si="0"/>
        <v>1637750</v>
      </c>
      <c r="N43" s="5"/>
      <c r="O43" s="5"/>
      <c r="P43" s="5"/>
      <c r="Q43" s="5"/>
      <c r="R43" s="5"/>
      <c r="T43" s="5"/>
      <c r="U43" s="5"/>
      <c r="V43" s="5"/>
      <c r="W43" s="5"/>
    </row>
    <row r="44" spans="1:23" ht="13.9" x14ac:dyDescent="0.4">
      <c r="A44" s="8">
        <v>50389</v>
      </c>
      <c r="B44" s="8"/>
      <c r="C44" s="6"/>
      <c r="D44" s="6"/>
      <c r="E44" s="5">
        <f>'Series Detail'!Y48+'Series Detail'!AG48+'Series Detail'!AO48</f>
        <v>0</v>
      </c>
      <c r="F44" s="45"/>
      <c r="G44" s="5">
        <f>'Series Detail'!AA48+'Series Detail'!AI48+'Series Detail'!AQ48</f>
        <v>1637750</v>
      </c>
      <c r="H44" s="45"/>
      <c r="I44" s="5">
        <f>'Series Detail'!BB48</f>
        <v>0</v>
      </c>
      <c r="J44" s="45"/>
      <c r="K44" s="5">
        <f>'Series Detail'!AC48+'Series Detail'!AK48+'Series Detail'!AS48</f>
        <v>0</v>
      </c>
      <c r="L44" s="45"/>
      <c r="M44" s="5">
        <f t="shared" si="0"/>
        <v>1637750</v>
      </c>
      <c r="N44" s="4"/>
      <c r="O44" s="5"/>
      <c r="P44" s="5"/>
      <c r="Q44" s="5"/>
      <c r="R44" s="5"/>
      <c r="T44" s="5"/>
      <c r="U44" s="5"/>
      <c r="V44" s="5"/>
      <c r="W44" s="5"/>
    </row>
    <row r="45" spans="1:23" ht="13.9" x14ac:dyDescent="0.4">
      <c r="A45" s="8">
        <v>50571</v>
      </c>
      <c r="B45" s="8"/>
      <c r="C45" s="6"/>
      <c r="D45" s="6"/>
      <c r="E45" s="5">
        <f>'Series Detail'!Y49+'Series Detail'!AG49+'Series Detail'!AO49</f>
        <v>0</v>
      </c>
      <c r="F45" s="45"/>
      <c r="G45" s="5">
        <f>'Series Detail'!AA49+'Series Detail'!AI49+'Series Detail'!AQ49</f>
        <v>1637750</v>
      </c>
      <c r="H45" s="45"/>
      <c r="I45" s="5">
        <f>'Series Detail'!BB49</f>
        <v>0</v>
      </c>
      <c r="J45" s="45"/>
      <c r="K45" s="5">
        <f>'Series Detail'!AC49+'Series Detail'!AK49+'Series Detail'!AS49</f>
        <v>0</v>
      </c>
      <c r="L45" s="45"/>
      <c r="M45" s="5">
        <f t="shared" si="0"/>
        <v>1637750</v>
      </c>
      <c r="N45" s="5"/>
      <c r="O45" s="5"/>
      <c r="P45" s="5"/>
      <c r="Q45" s="5"/>
      <c r="R45" s="5"/>
      <c r="T45" s="5"/>
      <c r="U45" s="5"/>
      <c r="V45" s="5"/>
      <c r="W45" s="5"/>
    </row>
    <row r="46" spans="1:23" ht="13.9" x14ac:dyDescent="0.4">
      <c r="A46" s="8">
        <v>50754</v>
      </c>
      <c r="B46" s="8"/>
      <c r="C46" s="6"/>
      <c r="D46" s="6"/>
      <c r="E46" s="5">
        <f>'Series Detail'!Y50+'Series Detail'!AG50+'Series Detail'!AO50</f>
        <v>0</v>
      </c>
      <c r="F46" s="45"/>
      <c r="G46" s="5">
        <f>'Series Detail'!AA50+'Series Detail'!AI50+'Series Detail'!AQ50</f>
        <v>1637750</v>
      </c>
      <c r="H46" s="45"/>
      <c r="I46" s="5">
        <f>'Series Detail'!BB50</f>
        <v>0</v>
      </c>
      <c r="J46" s="45"/>
      <c r="K46" s="5">
        <f>'Series Detail'!AC50+'Series Detail'!AK50+'Series Detail'!AS50</f>
        <v>0</v>
      </c>
      <c r="L46" s="45"/>
      <c r="M46" s="5">
        <f t="shared" si="0"/>
        <v>1637750</v>
      </c>
      <c r="N46" s="4"/>
      <c r="O46" s="5"/>
      <c r="P46" s="5"/>
      <c r="Q46" s="5"/>
      <c r="R46" s="5"/>
      <c r="T46" s="5"/>
      <c r="U46" s="5"/>
      <c r="V46" s="5"/>
      <c r="W46" s="5"/>
    </row>
    <row r="47" spans="1:23" ht="13.9" x14ac:dyDescent="0.4">
      <c r="A47" s="8">
        <v>50936</v>
      </c>
      <c r="B47" s="8"/>
      <c r="C47" s="6"/>
      <c r="D47" s="6"/>
      <c r="E47" s="5">
        <f>'Series Detail'!Y51+'Series Detail'!AG51+'Series Detail'!AO51</f>
        <v>0</v>
      </c>
      <c r="F47" s="45"/>
      <c r="G47" s="5">
        <f>'Series Detail'!AA51+'Series Detail'!AI51+'Series Detail'!AQ51</f>
        <v>1637750</v>
      </c>
      <c r="H47" s="45"/>
      <c r="I47" s="5">
        <f>'Series Detail'!BB51</f>
        <v>0</v>
      </c>
      <c r="J47" s="45"/>
      <c r="K47" s="5">
        <f>'Series Detail'!AC51+'Series Detail'!AK51+'Series Detail'!AS51</f>
        <v>0</v>
      </c>
      <c r="L47" s="45"/>
      <c r="M47" s="5">
        <f t="shared" si="0"/>
        <v>1637750</v>
      </c>
      <c r="N47" s="5"/>
      <c r="O47" s="5"/>
      <c r="P47" s="5"/>
      <c r="Q47" s="5"/>
      <c r="R47" s="5"/>
      <c r="T47" s="5"/>
      <c r="U47" s="5"/>
      <c r="V47" s="5"/>
      <c r="W47" s="5"/>
    </row>
    <row r="48" spans="1:23" ht="13.9" x14ac:dyDescent="0.4">
      <c r="A48" s="8">
        <v>51119</v>
      </c>
      <c r="B48" s="8"/>
      <c r="C48" s="6"/>
      <c r="D48" s="6"/>
      <c r="E48" s="5">
        <f>'Series Detail'!Y52+'Series Detail'!AG52+'Series Detail'!AO52</f>
        <v>0</v>
      </c>
      <c r="F48" s="45"/>
      <c r="G48" s="5">
        <f>'Series Detail'!AA52+'Series Detail'!AI52+'Series Detail'!AQ52</f>
        <v>1637750</v>
      </c>
      <c r="H48" s="45"/>
      <c r="I48" s="5">
        <f>'Series Detail'!BB52</f>
        <v>0</v>
      </c>
      <c r="J48" s="45"/>
      <c r="K48" s="5">
        <f>'Series Detail'!AC52+'Series Detail'!AK52+'Series Detail'!AS52</f>
        <v>0</v>
      </c>
      <c r="L48" s="45"/>
      <c r="M48" s="5">
        <f t="shared" si="0"/>
        <v>1637750</v>
      </c>
      <c r="N48" s="4"/>
      <c r="O48" s="5"/>
      <c r="P48" s="5"/>
      <c r="Q48" s="5"/>
      <c r="R48" s="5"/>
      <c r="T48" s="5"/>
      <c r="U48" s="5"/>
      <c r="V48" s="5"/>
      <c r="W48" s="5"/>
    </row>
    <row r="49" spans="1:23" ht="13.9" x14ac:dyDescent="0.4">
      <c r="A49" s="8">
        <f>EDATE(A48,6)</f>
        <v>51302</v>
      </c>
      <c r="B49" s="8"/>
      <c r="C49" s="6"/>
      <c r="D49" s="6"/>
      <c r="E49" s="5">
        <f>'Series Detail'!Y53+'Series Detail'!AG53+'Series Detail'!AO53</f>
        <v>0</v>
      </c>
      <c r="F49" s="45"/>
      <c r="G49" s="5">
        <f>'Series Detail'!AA53+'Series Detail'!AI53+'Series Detail'!AQ53</f>
        <v>1637750</v>
      </c>
      <c r="H49" s="45"/>
      <c r="I49" s="5">
        <f>'Series Detail'!BB53</f>
        <v>0</v>
      </c>
      <c r="J49" s="45"/>
      <c r="K49" s="5">
        <f>'Series Detail'!AC53+'Series Detail'!AK53+'Series Detail'!AS53</f>
        <v>0</v>
      </c>
      <c r="L49" s="45"/>
      <c r="M49" s="5">
        <f t="shared" si="0"/>
        <v>1637750</v>
      </c>
      <c r="N49" s="4"/>
      <c r="O49" s="5"/>
      <c r="P49" s="5"/>
      <c r="Q49" s="5"/>
      <c r="R49" s="5"/>
      <c r="T49" s="5"/>
      <c r="U49" s="5"/>
      <c r="V49" s="5"/>
      <c r="W49" s="5"/>
    </row>
    <row r="50" spans="1:23" ht="13.9" x14ac:dyDescent="0.4">
      <c r="A50" s="8">
        <f t="shared" ref="A50:A69" si="1">EDATE(A49,6)</f>
        <v>51485</v>
      </c>
      <c r="B50" s="8"/>
      <c r="C50" s="6"/>
      <c r="D50" s="6"/>
      <c r="E50" s="5">
        <f>'Series Detail'!Y54+'Series Detail'!AG54+'Series Detail'!AO54</f>
        <v>0</v>
      </c>
      <c r="F50" s="45"/>
      <c r="G50" s="5">
        <f>'Series Detail'!AA54+'Series Detail'!AI54+'Series Detail'!AQ54</f>
        <v>1637750</v>
      </c>
      <c r="H50" s="45"/>
      <c r="I50" s="5">
        <f>'Series Detail'!BB54</f>
        <v>0</v>
      </c>
      <c r="J50" s="45"/>
      <c r="K50" s="5">
        <f>'Series Detail'!AC54+'Series Detail'!AK54+'Series Detail'!AS54</f>
        <v>0</v>
      </c>
      <c r="L50" s="45"/>
      <c r="M50" s="5">
        <f t="shared" si="0"/>
        <v>1637750</v>
      </c>
      <c r="N50" s="4"/>
      <c r="O50" s="5"/>
      <c r="P50" s="5"/>
      <c r="Q50" s="5"/>
      <c r="R50" s="5"/>
      <c r="T50" s="5"/>
      <c r="U50" s="5"/>
      <c r="V50" s="5"/>
      <c r="W50" s="5"/>
    </row>
    <row r="51" spans="1:23" ht="13.9" x14ac:dyDescent="0.4">
      <c r="A51" s="8">
        <f t="shared" si="1"/>
        <v>51667</v>
      </c>
      <c r="B51" s="8"/>
      <c r="C51" s="6"/>
      <c r="D51" s="6"/>
      <c r="E51" s="5">
        <f>'Series Detail'!Y55+'Series Detail'!AG55+'Series Detail'!AO55</f>
        <v>0</v>
      </c>
      <c r="F51" s="45"/>
      <c r="G51" s="5">
        <f>'Series Detail'!AA55+'Series Detail'!AI55+'Series Detail'!AQ55</f>
        <v>1637750</v>
      </c>
      <c r="H51" s="45"/>
      <c r="I51" s="5">
        <f>'Series Detail'!BB55</f>
        <v>0</v>
      </c>
      <c r="J51" s="45"/>
      <c r="K51" s="5">
        <f>'Series Detail'!AC55+'Series Detail'!AK55+'Series Detail'!AS55</f>
        <v>0</v>
      </c>
      <c r="L51" s="45"/>
      <c r="M51" s="5">
        <f t="shared" si="0"/>
        <v>1637750</v>
      </c>
      <c r="N51" s="4"/>
      <c r="O51" s="5"/>
      <c r="P51" s="5"/>
      <c r="Q51" s="5"/>
      <c r="R51" s="5"/>
      <c r="T51" s="5"/>
      <c r="U51" s="5"/>
      <c r="V51" s="5"/>
      <c r="W51" s="5"/>
    </row>
    <row r="52" spans="1:23" ht="13.9" x14ac:dyDescent="0.4">
      <c r="A52" s="8">
        <f t="shared" si="1"/>
        <v>51850</v>
      </c>
      <c r="B52" s="8"/>
      <c r="C52" s="6"/>
      <c r="D52" s="6"/>
      <c r="E52" s="5">
        <f>'Series Detail'!Y56+'Series Detail'!AG56+'Series Detail'!AO56</f>
        <v>0</v>
      </c>
      <c r="F52" s="45"/>
      <c r="G52" s="5">
        <f>'Series Detail'!AA56+'Series Detail'!AI56+'Series Detail'!AQ56</f>
        <v>1637750</v>
      </c>
      <c r="H52" s="45"/>
      <c r="I52" s="5">
        <f>'Series Detail'!BB56</f>
        <v>0</v>
      </c>
      <c r="J52" s="45"/>
      <c r="K52" s="5">
        <f>'Series Detail'!AC56+'Series Detail'!AK56+'Series Detail'!AS56</f>
        <v>0</v>
      </c>
      <c r="L52" s="45"/>
      <c r="M52" s="5">
        <f t="shared" si="0"/>
        <v>1637750</v>
      </c>
      <c r="N52" s="4"/>
      <c r="O52" s="5"/>
      <c r="P52" s="5"/>
      <c r="Q52" s="5"/>
      <c r="R52" s="5"/>
      <c r="T52" s="5"/>
      <c r="U52" s="5"/>
      <c r="V52" s="5"/>
      <c r="W52" s="5"/>
    </row>
    <row r="53" spans="1:23" ht="13.9" x14ac:dyDescent="0.4">
      <c r="A53" s="8">
        <f t="shared" si="1"/>
        <v>52032</v>
      </c>
      <c r="B53" s="8"/>
      <c r="C53" s="6">
        <v>0.05</v>
      </c>
      <c r="D53" s="6"/>
      <c r="E53" s="5">
        <f>'Series Detail'!Y57+'Series Detail'!AG57+'Series Detail'!AO57</f>
        <v>65510000</v>
      </c>
      <c r="F53" s="45"/>
      <c r="G53" s="5">
        <f>'Series Detail'!AA57+'Series Detail'!AI57+'Series Detail'!AQ57</f>
        <v>1637750</v>
      </c>
      <c r="H53" s="45"/>
      <c r="I53" s="5">
        <f>'Series Detail'!BB57</f>
        <v>0</v>
      </c>
      <c r="J53" s="45"/>
      <c r="K53" s="5">
        <f>'Series Detail'!AC57+'Series Detail'!AK57+'Series Detail'!AS57</f>
        <v>0</v>
      </c>
      <c r="L53" s="45"/>
      <c r="M53" s="5">
        <f t="shared" si="0"/>
        <v>67147750</v>
      </c>
      <c r="N53" s="4"/>
      <c r="O53" s="5"/>
      <c r="P53" s="5"/>
      <c r="Q53" s="5"/>
      <c r="R53" s="5"/>
      <c r="T53" s="5"/>
      <c r="U53" s="5"/>
      <c r="V53" s="5"/>
      <c r="W53" s="5"/>
    </row>
    <row r="54" spans="1:23" ht="13.9" x14ac:dyDescent="0.4">
      <c r="A54" s="8">
        <f t="shared" si="1"/>
        <v>52215</v>
      </c>
      <c r="B54" s="8"/>
      <c r="C54" s="6"/>
      <c r="D54" s="6"/>
      <c r="E54" s="5">
        <f>'Series Detail'!Y58+'Series Detail'!AG58+'Series Detail'!AO58</f>
        <v>0</v>
      </c>
      <c r="F54" s="45"/>
      <c r="G54" s="5">
        <f>'Series Detail'!AA58+'Series Detail'!AI58+'Series Detail'!AQ58</f>
        <v>0</v>
      </c>
      <c r="H54" s="45"/>
      <c r="I54" s="5">
        <f>'Series Detail'!BB58</f>
        <v>0</v>
      </c>
      <c r="J54" s="45"/>
      <c r="K54" s="5">
        <f>'Series Detail'!AC58+'Series Detail'!AK58+'Series Detail'!AS58</f>
        <v>0</v>
      </c>
      <c r="L54" s="45"/>
      <c r="M54" s="5">
        <f t="shared" si="0"/>
        <v>0</v>
      </c>
      <c r="N54" s="4"/>
      <c r="O54" s="5"/>
      <c r="P54" s="5"/>
      <c r="Q54" s="5"/>
      <c r="R54" s="5"/>
      <c r="T54" s="5"/>
      <c r="U54" s="5"/>
      <c r="V54" s="5"/>
      <c r="W54" s="5"/>
    </row>
    <row r="55" spans="1:23" ht="13.9" x14ac:dyDescent="0.4">
      <c r="A55" s="8">
        <f t="shared" si="1"/>
        <v>52397</v>
      </c>
      <c r="B55" s="8"/>
      <c r="C55" s="6"/>
      <c r="D55" s="6"/>
      <c r="E55" s="5">
        <f>'Series Detail'!Y59+'Series Detail'!AG59+'Series Detail'!AO59</f>
        <v>0</v>
      </c>
      <c r="F55" s="45"/>
      <c r="G55" s="5">
        <f>'Series Detail'!AA59+'Series Detail'!AI59+'Series Detail'!AQ59</f>
        <v>0</v>
      </c>
      <c r="H55" s="45"/>
      <c r="I55" s="5">
        <f>'Series Detail'!BB59</f>
        <v>0</v>
      </c>
      <c r="J55" s="45"/>
      <c r="K55" s="5">
        <f>'Series Detail'!AC59+'Series Detail'!AK59+'Series Detail'!AS59</f>
        <v>0</v>
      </c>
      <c r="L55" s="45"/>
      <c r="M55" s="5">
        <f t="shared" si="0"/>
        <v>0</v>
      </c>
      <c r="N55" s="4"/>
      <c r="O55" s="5"/>
      <c r="P55" s="5"/>
      <c r="Q55" s="5"/>
      <c r="R55" s="5"/>
      <c r="T55" s="5"/>
      <c r="U55" s="5"/>
      <c r="V55" s="5"/>
      <c r="W55" s="5"/>
    </row>
    <row r="56" spans="1:23" ht="13.9" x14ac:dyDescent="0.4">
      <c r="A56" s="8">
        <f t="shared" si="1"/>
        <v>52580</v>
      </c>
      <c r="B56" s="8"/>
      <c r="C56" s="6"/>
      <c r="D56" s="6"/>
      <c r="E56" s="5">
        <f>'Series Detail'!Y60+'Series Detail'!AG60+'Series Detail'!AO60</f>
        <v>0</v>
      </c>
      <c r="F56" s="45"/>
      <c r="G56" s="5">
        <f>'Series Detail'!AA60+'Series Detail'!AI60+'Series Detail'!AQ60</f>
        <v>0</v>
      </c>
      <c r="H56" s="45"/>
      <c r="I56" s="5">
        <f>'Series Detail'!BB60</f>
        <v>0</v>
      </c>
      <c r="J56" s="45"/>
      <c r="K56" s="5">
        <f>'Series Detail'!AC60+'Series Detail'!AK60+'Series Detail'!AS60</f>
        <v>0</v>
      </c>
      <c r="L56" s="45"/>
      <c r="M56" s="5">
        <f t="shared" si="0"/>
        <v>0</v>
      </c>
      <c r="N56" s="4"/>
      <c r="O56" s="5"/>
      <c r="P56" s="5"/>
      <c r="Q56" s="5"/>
      <c r="R56" s="5"/>
      <c r="T56" s="5"/>
      <c r="U56" s="5"/>
      <c r="V56" s="5"/>
      <c r="W56" s="5"/>
    </row>
    <row r="57" spans="1:23" ht="13.9" x14ac:dyDescent="0.4">
      <c r="A57" s="8">
        <f t="shared" si="1"/>
        <v>52763</v>
      </c>
      <c r="B57" s="8"/>
      <c r="C57" s="6"/>
      <c r="D57" s="6"/>
      <c r="E57" s="5">
        <f>'Series Detail'!Y61+'Series Detail'!AG61+'Series Detail'!AO61</f>
        <v>0</v>
      </c>
      <c r="F57" s="45"/>
      <c r="G57" s="5">
        <f>'Series Detail'!AA61+'Series Detail'!AI61+'Series Detail'!AQ61</f>
        <v>0</v>
      </c>
      <c r="H57" s="45"/>
      <c r="I57" s="5">
        <f>'Series Detail'!BB61</f>
        <v>0</v>
      </c>
      <c r="J57" s="45"/>
      <c r="K57" s="5">
        <f>'Series Detail'!AC61+'Series Detail'!AK61+'Series Detail'!AS61</f>
        <v>0</v>
      </c>
      <c r="L57" s="45"/>
      <c r="M57" s="5">
        <f t="shared" si="0"/>
        <v>0</v>
      </c>
      <c r="N57" s="4"/>
      <c r="O57" s="5"/>
      <c r="P57" s="5"/>
      <c r="Q57" s="5"/>
      <c r="R57" s="5"/>
      <c r="T57" s="5"/>
      <c r="U57" s="5"/>
      <c r="V57" s="5"/>
      <c r="W57" s="5"/>
    </row>
    <row r="58" spans="1:23" ht="13.9" x14ac:dyDescent="0.4">
      <c r="A58" s="8">
        <f t="shared" si="1"/>
        <v>52946</v>
      </c>
      <c r="B58" s="8"/>
      <c r="C58" s="6"/>
      <c r="D58" s="6"/>
      <c r="E58" s="5">
        <f>'Series Detail'!Y62+'Series Detail'!AG62+'Series Detail'!AO62</f>
        <v>0</v>
      </c>
      <c r="F58" s="45"/>
      <c r="G58" s="5">
        <f>'Series Detail'!AA62+'Series Detail'!AI62+'Series Detail'!AQ62</f>
        <v>0</v>
      </c>
      <c r="H58" s="45"/>
      <c r="I58" s="5">
        <f>'Series Detail'!BB62</f>
        <v>0</v>
      </c>
      <c r="J58" s="45"/>
      <c r="K58" s="5">
        <f>'Series Detail'!AC62+'Series Detail'!AK62+'Series Detail'!AS62</f>
        <v>0</v>
      </c>
      <c r="L58" s="45"/>
      <c r="M58" s="5">
        <f t="shared" si="0"/>
        <v>0</v>
      </c>
      <c r="N58" s="4"/>
      <c r="O58" s="5"/>
      <c r="P58" s="5"/>
      <c r="Q58" s="5"/>
      <c r="R58" s="5"/>
      <c r="T58" s="5"/>
      <c r="U58" s="5"/>
      <c r="V58" s="5"/>
      <c r="W58" s="5"/>
    </row>
    <row r="59" spans="1:23" ht="13.9" x14ac:dyDescent="0.4">
      <c r="A59" s="8">
        <f t="shared" si="1"/>
        <v>53128</v>
      </c>
      <c r="B59" s="8"/>
      <c r="C59" s="6"/>
      <c r="D59" s="6"/>
      <c r="E59" s="5">
        <f>'Series Detail'!Y63+'Series Detail'!AG63+'Series Detail'!AO63</f>
        <v>0</v>
      </c>
      <c r="F59" s="45"/>
      <c r="G59" s="5">
        <f>'Series Detail'!AA63+'Series Detail'!AI63+'Series Detail'!AQ63</f>
        <v>0</v>
      </c>
      <c r="H59" s="45"/>
      <c r="I59" s="5">
        <f>'Series Detail'!BB63</f>
        <v>0</v>
      </c>
      <c r="J59" s="45"/>
      <c r="K59" s="5">
        <f>'Series Detail'!AC63+'Series Detail'!AK63+'Series Detail'!AS63</f>
        <v>0</v>
      </c>
      <c r="L59" s="45"/>
      <c r="M59" s="5">
        <f t="shared" si="0"/>
        <v>0</v>
      </c>
      <c r="N59" s="4"/>
      <c r="O59" s="5"/>
      <c r="P59" s="5"/>
      <c r="Q59" s="5"/>
      <c r="R59" s="5"/>
      <c r="T59" s="5"/>
      <c r="U59" s="5"/>
      <c r="V59" s="5"/>
      <c r="W59" s="5"/>
    </row>
    <row r="60" spans="1:23" ht="13.9" x14ac:dyDescent="0.4">
      <c r="A60" s="8">
        <f t="shared" si="1"/>
        <v>53311</v>
      </c>
      <c r="B60" s="8"/>
      <c r="C60" s="6"/>
      <c r="D60" s="6"/>
      <c r="E60" s="5">
        <f>'Series Detail'!Y64+'Series Detail'!AG64+'Series Detail'!AO64</f>
        <v>0</v>
      </c>
      <c r="F60" s="45"/>
      <c r="G60" s="5">
        <f>'Series Detail'!AA64+'Series Detail'!AI64+'Series Detail'!AQ64</f>
        <v>0</v>
      </c>
      <c r="H60" s="45"/>
      <c r="I60" s="5">
        <f>'Series Detail'!BB64</f>
        <v>0</v>
      </c>
      <c r="J60" s="45"/>
      <c r="K60" s="5">
        <f>'Series Detail'!AC64+'Series Detail'!AK64+'Series Detail'!AS64</f>
        <v>0</v>
      </c>
      <c r="L60" s="45"/>
      <c r="M60" s="5">
        <f t="shared" si="0"/>
        <v>0</v>
      </c>
      <c r="N60" s="4"/>
      <c r="O60" s="5"/>
      <c r="P60" s="5"/>
      <c r="Q60" s="5"/>
      <c r="R60" s="5"/>
      <c r="T60" s="5"/>
      <c r="U60" s="5"/>
      <c r="V60" s="5"/>
      <c r="W60" s="5"/>
    </row>
    <row r="61" spans="1:23" ht="13.9" x14ac:dyDescent="0.4">
      <c r="A61" s="8">
        <f t="shared" si="1"/>
        <v>53493</v>
      </c>
      <c r="B61" s="8"/>
      <c r="C61" s="6"/>
      <c r="D61" s="6"/>
      <c r="E61" s="5">
        <f>'Series Detail'!Y65+'Series Detail'!AG65+'Series Detail'!AO65</f>
        <v>0</v>
      </c>
      <c r="F61" s="45"/>
      <c r="G61" s="5">
        <f>'Series Detail'!AA65+'Series Detail'!AI65+'Series Detail'!AQ65</f>
        <v>0</v>
      </c>
      <c r="H61" s="45"/>
      <c r="I61" s="5">
        <f>'Series Detail'!BB65</f>
        <v>0</v>
      </c>
      <c r="J61" s="45"/>
      <c r="K61" s="5">
        <f>'Series Detail'!AC65+'Series Detail'!AK65+'Series Detail'!AS65</f>
        <v>0</v>
      </c>
      <c r="L61" s="45"/>
      <c r="M61" s="5">
        <f t="shared" si="0"/>
        <v>0</v>
      </c>
      <c r="N61" s="4"/>
      <c r="O61" s="5"/>
      <c r="P61" s="5"/>
      <c r="Q61" s="5"/>
      <c r="R61" s="5"/>
      <c r="T61" s="5"/>
      <c r="U61" s="5"/>
      <c r="V61" s="5"/>
      <c r="W61" s="5"/>
    </row>
    <row r="62" spans="1:23" ht="13.9" x14ac:dyDescent="0.4">
      <c r="A62" s="8">
        <f t="shared" si="1"/>
        <v>53676</v>
      </c>
      <c r="B62" s="8"/>
      <c r="C62" s="6"/>
      <c r="D62" s="6"/>
      <c r="E62" s="5">
        <f>'Series Detail'!Y66+'Series Detail'!AG66+'Series Detail'!AO66</f>
        <v>0</v>
      </c>
      <c r="F62" s="45"/>
      <c r="G62" s="5">
        <f>'Series Detail'!AA66+'Series Detail'!AI66+'Series Detail'!AQ66</f>
        <v>0</v>
      </c>
      <c r="H62" s="45"/>
      <c r="I62" s="5">
        <f>'Series Detail'!BB66</f>
        <v>0</v>
      </c>
      <c r="J62" s="45"/>
      <c r="K62" s="5">
        <f>'Series Detail'!AC66+'Series Detail'!AK66+'Series Detail'!AS66</f>
        <v>0</v>
      </c>
      <c r="L62" s="45"/>
      <c r="M62" s="5">
        <f t="shared" si="0"/>
        <v>0</v>
      </c>
      <c r="N62" s="4"/>
      <c r="O62" s="5"/>
      <c r="P62" s="5"/>
      <c r="Q62" s="5"/>
      <c r="R62" s="5"/>
      <c r="T62" s="5"/>
      <c r="U62" s="5"/>
      <c r="V62" s="5"/>
      <c r="W62" s="5"/>
    </row>
    <row r="63" spans="1:23" ht="13.9" x14ac:dyDescent="0.4">
      <c r="A63" s="8">
        <f t="shared" si="1"/>
        <v>53858</v>
      </c>
      <c r="B63" s="8"/>
      <c r="C63" s="6"/>
      <c r="D63" s="6"/>
      <c r="E63" s="5">
        <f>'Series Detail'!Y67+'Series Detail'!AG67+'Series Detail'!AO67</f>
        <v>0</v>
      </c>
      <c r="F63" s="45"/>
      <c r="G63" s="5">
        <f>'Series Detail'!AA67+'Series Detail'!AI67+'Series Detail'!AQ67</f>
        <v>0</v>
      </c>
      <c r="H63" s="45"/>
      <c r="I63" s="5">
        <f>'Series Detail'!BB67</f>
        <v>0</v>
      </c>
      <c r="J63" s="45"/>
      <c r="K63" s="5">
        <f>'Series Detail'!AC67+'Series Detail'!AK67+'Series Detail'!AS67</f>
        <v>0</v>
      </c>
      <c r="L63" s="45"/>
      <c r="M63" s="5">
        <f t="shared" si="0"/>
        <v>0</v>
      </c>
      <c r="N63" s="4"/>
      <c r="O63" s="5"/>
      <c r="P63" s="5"/>
      <c r="Q63" s="5"/>
      <c r="R63" s="5"/>
      <c r="T63" s="5"/>
      <c r="U63" s="5"/>
      <c r="V63" s="5"/>
      <c r="W63" s="5"/>
    </row>
    <row r="64" spans="1:23" ht="13.9" x14ac:dyDescent="0.4">
      <c r="A64" s="8">
        <f t="shared" si="1"/>
        <v>54041</v>
      </c>
      <c r="B64" s="8"/>
      <c r="C64" s="6"/>
      <c r="D64" s="6"/>
      <c r="E64" s="5">
        <f>'Series Detail'!Y68+'Series Detail'!AG68+'Series Detail'!AO68</f>
        <v>0</v>
      </c>
      <c r="F64" s="45"/>
      <c r="G64" s="5">
        <f>'Series Detail'!AA68+'Series Detail'!AI68+'Series Detail'!AQ68</f>
        <v>0</v>
      </c>
      <c r="H64" s="45"/>
      <c r="I64" s="5">
        <f>'Series Detail'!BB68</f>
        <v>0</v>
      </c>
      <c r="J64" s="45"/>
      <c r="K64" s="5">
        <f>'Series Detail'!AC68+'Series Detail'!AK68+'Series Detail'!AS68</f>
        <v>0</v>
      </c>
      <c r="L64" s="45"/>
      <c r="M64" s="5">
        <f t="shared" si="0"/>
        <v>0</v>
      </c>
      <c r="N64" s="4"/>
      <c r="O64" s="5"/>
      <c r="P64" s="5"/>
      <c r="Q64" s="5"/>
      <c r="R64" s="5"/>
      <c r="T64" s="5"/>
      <c r="U64" s="5"/>
      <c r="V64" s="5"/>
      <c r="W64" s="5"/>
    </row>
    <row r="65" spans="1:23" ht="13.9" x14ac:dyDescent="0.4">
      <c r="A65" s="8">
        <f t="shared" si="1"/>
        <v>54224</v>
      </c>
      <c r="B65" s="8"/>
      <c r="C65" s="6"/>
      <c r="D65" s="6"/>
      <c r="E65" s="5">
        <f>'Series Detail'!Y69+'Series Detail'!AG69+'Series Detail'!AO69</f>
        <v>0</v>
      </c>
      <c r="F65" s="45"/>
      <c r="G65" s="5">
        <f>'Series Detail'!AA69+'Series Detail'!AI69+'Series Detail'!AQ69</f>
        <v>0</v>
      </c>
      <c r="H65" s="45"/>
      <c r="I65" s="5">
        <f>'Series Detail'!BB69</f>
        <v>0</v>
      </c>
      <c r="J65" s="45"/>
      <c r="K65" s="5">
        <f>'Series Detail'!AC69+'Series Detail'!AK69+'Series Detail'!AS69</f>
        <v>0</v>
      </c>
      <c r="L65" s="45"/>
      <c r="M65" s="5">
        <f t="shared" si="0"/>
        <v>0</v>
      </c>
      <c r="N65" s="4"/>
      <c r="O65" s="5"/>
      <c r="P65" s="5"/>
      <c r="Q65" s="5"/>
      <c r="R65" s="5"/>
      <c r="T65" s="5"/>
      <c r="U65" s="5"/>
      <c r="V65" s="5"/>
      <c r="W65" s="5"/>
    </row>
    <row r="66" spans="1:23" ht="13.9" x14ac:dyDescent="0.4">
      <c r="A66" s="8">
        <f t="shared" si="1"/>
        <v>54407</v>
      </c>
      <c r="B66" s="8"/>
      <c r="C66" s="6"/>
      <c r="D66" s="6"/>
      <c r="E66" s="5">
        <f>'Series Detail'!Y70+'Series Detail'!AG70+'Series Detail'!AO70</f>
        <v>0</v>
      </c>
      <c r="F66" s="45"/>
      <c r="G66" s="5">
        <f>'Series Detail'!AA70+'Series Detail'!AI70+'Series Detail'!AQ70</f>
        <v>0</v>
      </c>
      <c r="H66" s="45"/>
      <c r="I66" s="5">
        <f>'Series Detail'!BB70</f>
        <v>0</v>
      </c>
      <c r="J66" s="45"/>
      <c r="K66" s="5">
        <f>'Series Detail'!AC70+'Series Detail'!AK70+'Series Detail'!AS70</f>
        <v>0</v>
      </c>
      <c r="L66" s="45"/>
      <c r="M66" s="5">
        <f t="shared" si="0"/>
        <v>0</v>
      </c>
      <c r="N66" s="4"/>
      <c r="O66" s="5"/>
      <c r="P66" s="5"/>
      <c r="Q66" s="5"/>
      <c r="R66" s="5"/>
      <c r="T66" s="5"/>
      <c r="U66" s="5"/>
      <c r="V66" s="5"/>
      <c r="W66" s="5"/>
    </row>
    <row r="67" spans="1:23" ht="13.9" x14ac:dyDescent="0.4">
      <c r="A67" s="8">
        <f t="shared" si="1"/>
        <v>54589</v>
      </c>
      <c r="B67" s="8"/>
      <c r="C67" s="6"/>
      <c r="D67" s="6"/>
      <c r="E67" s="5">
        <f>'Series Detail'!Y71+'Series Detail'!AG71+'Series Detail'!AO71</f>
        <v>0</v>
      </c>
      <c r="F67" s="45"/>
      <c r="G67" s="5">
        <f>'Series Detail'!AA71+'Series Detail'!AI71+'Series Detail'!AQ71</f>
        <v>0</v>
      </c>
      <c r="H67" s="45"/>
      <c r="I67" s="5">
        <f>'Series Detail'!BB71</f>
        <v>0</v>
      </c>
      <c r="J67" s="45"/>
      <c r="K67" s="5">
        <f>'Series Detail'!AC71+'Series Detail'!AK71+'Series Detail'!AS71</f>
        <v>0</v>
      </c>
      <c r="L67" s="45"/>
      <c r="M67" s="5">
        <f t="shared" si="0"/>
        <v>0</v>
      </c>
      <c r="N67" s="4"/>
      <c r="O67" s="5"/>
      <c r="P67" s="5"/>
      <c r="Q67" s="5"/>
      <c r="R67" s="5"/>
      <c r="T67" s="5"/>
      <c r="U67" s="5"/>
      <c r="V67" s="5"/>
      <c r="W67" s="5"/>
    </row>
    <row r="68" spans="1:23" ht="13.9" x14ac:dyDescent="0.4">
      <c r="A68" s="8">
        <f t="shared" si="1"/>
        <v>54772</v>
      </c>
      <c r="B68" s="8"/>
      <c r="C68" s="6"/>
      <c r="D68" s="6"/>
      <c r="E68" s="5">
        <f>'Series Detail'!Y72+'Series Detail'!AG72+'Series Detail'!AO72</f>
        <v>0</v>
      </c>
      <c r="F68" s="45"/>
      <c r="G68" s="5">
        <f>'Series Detail'!AA72+'Series Detail'!AI72+'Series Detail'!AQ72</f>
        <v>0</v>
      </c>
      <c r="H68" s="45"/>
      <c r="I68" s="5">
        <f>'Series Detail'!BB72</f>
        <v>0</v>
      </c>
      <c r="J68" s="45"/>
      <c r="K68" s="5">
        <f>'Series Detail'!AC72+'Series Detail'!AK72+'Series Detail'!AS72</f>
        <v>0</v>
      </c>
      <c r="L68" s="45"/>
      <c r="M68" s="5">
        <f t="shared" si="0"/>
        <v>0</v>
      </c>
      <c r="N68" s="4"/>
      <c r="O68" s="5"/>
      <c r="P68" s="5"/>
      <c r="Q68" s="5"/>
      <c r="R68" s="5"/>
      <c r="T68" s="5"/>
      <c r="U68" s="5"/>
      <c r="V68" s="5"/>
      <c r="W68" s="5"/>
    </row>
    <row r="69" spans="1:23" ht="13.9" x14ac:dyDescent="0.4">
      <c r="A69" s="8">
        <f t="shared" si="1"/>
        <v>54954</v>
      </c>
      <c r="B69" s="8"/>
      <c r="C69" s="6"/>
      <c r="D69" s="6"/>
      <c r="E69" s="5">
        <f>'Series Detail'!Y73+'Series Detail'!AG73+'Series Detail'!AO73</f>
        <v>0</v>
      </c>
      <c r="F69" s="45"/>
      <c r="G69" s="5">
        <f>'Series Detail'!AA73+'Series Detail'!AI73+'Series Detail'!AQ73</f>
        <v>0</v>
      </c>
      <c r="H69" s="45"/>
      <c r="I69" s="5">
        <f>'Series Detail'!BB73</f>
        <v>0</v>
      </c>
      <c r="J69" s="45"/>
      <c r="K69" s="5">
        <f>'Series Detail'!AC73+'Series Detail'!AK73+'Series Detail'!AS73</f>
        <v>0</v>
      </c>
      <c r="L69" s="45"/>
      <c r="M69" s="5">
        <f t="shared" si="0"/>
        <v>0</v>
      </c>
      <c r="N69" s="5"/>
      <c r="O69" s="5"/>
      <c r="P69" s="5"/>
      <c r="Q69" s="5"/>
      <c r="R69" s="5"/>
      <c r="T69" s="5"/>
      <c r="U69" s="5"/>
      <c r="V69" s="5"/>
      <c r="W69" s="5"/>
    </row>
    <row r="70" spans="1:23" ht="13.9" x14ac:dyDescent="0.4">
      <c r="A70" s="8"/>
      <c r="B70" s="8"/>
      <c r="C70" s="8"/>
      <c r="D70" s="8"/>
      <c r="E70" s="44"/>
      <c r="F70" s="43"/>
      <c r="G70" s="44"/>
      <c r="H70" s="43"/>
      <c r="I70" s="44"/>
      <c r="J70" s="43"/>
      <c r="K70" s="44"/>
      <c r="L70" s="43"/>
      <c r="M70" s="44"/>
      <c r="N70" s="4"/>
      <c r="O70" s="43"/>
      <c r="P70" s="43"/>
      <c r="Q70" s="43"/>
      <c r="R70" s="43"/>
      <c r="T70" s="43"/>
      <c r="U70" s="43"/>
      <c r="V70" s="43"/>
      <c r="W70" s="43"/>
    </row>
    <row r="71" spans="1:23" ht="14.25" thickBot="1" x14ac:dyDescent="0.45">
      <c r="A71" s="8"/>
      <c r="B71" s="8"/>
      <c r="C71" s="8" t="s">
        <v>36</v>
      </c>
      <c r="D71" s="8"/>
      <c r="E71" s="49">
        <f>SUM(E10:E70)</f>
        <v>160685000</v>
      </c>
      <c r="F71" s="43"/>
      <c r="G71" s="49">
        <f>SUM(G10:G70)</f>
        <v>99293684.99777776</v>
      </c>
      <c r="H71" s="43"/>
      <c r="I71" s="49">
        <f>SUM(I10:I70)</f>
        <v>0</v>
      </c>
      <c r="J71" s="43"/>
      <c r="K71" s="49">
        <f>SUM(K10:K70)</f>
        <v>-5347344.5577777773</v>
      </c>
      <c r="L71" s="43"/>
      <c r="M71" s="49">
        <f>SUM(M10:M70)</f>
        <v>254631340.44</v>
      </c>
      <c r="N71" s="4"/>
      <c r="O71" s="5"/>
      <c r="P71" s="5"/>
      <c r="Q71" s="5"/>
      <c r="R71" s="5"/>
      <c r="T71" s="5"/>
      <c r="U71" s="5"/>
      <c r="V71" s="5"/>
      <c r="W71" s="5"/>
    </row>
    <row r="72" spans="1:23" ht="14.25" thickTop="1" x14ac:dyDescent="0.4">
      <c r="A72" s="8"/>
      <c r="B72" s="8"/>
      <c r="C72" s="8"/>
      <c r="D72" s="8"/>
      <c r="E72" s="43"/>
      <c r="F72" s="43"/>
      <c r="G72" s="43"/>
      <c r="H72" s="43"/>
      <c r="I72" s="43"/>
      <c r="J72" s="43"/>
      <c r="K72" s="43"/>
      <c r="L72" s="43"/>
      <c r="M72" s="43"/>
      <c r="N72" s="4"/>
      <c r="O72" s="43"/>
      <c r="P72" s="43"/>
      <c r="Q72" s="43"/>
      <c r="R72" s="43"/>
      <c r="T72" s="43"/>
      <c r="U72" s="43"/>
      <c r="V72" s="43"/>
      <c r="W72" s="43"/>
    </row>
    <row r="73" spans="1:23" ht="13.9" x14ac:dyDescent="0.4">
      <c r="A73" s="8"/>
      <c r="B73" s="8"/>
      <c r="C73" s="8"/>
      <c r="D73" s="8"/>
      <c r="E73" s="43"/>
      <c r="F73" s="43"/>
      <c r="G73" s="43"/>
      <c r="H73" s="43"/>
      <c r="I73" s="43"/>
      <c r="J73" s="43"/>
      <c r="K73" s="43"/>
      <c r="L73" s="43"/>
      <c r="M73" s="43"/>
      <c r="N73" s="4"/>
      <c r="O73" s="43"/>
      <c r="P73" s="43"/>
      <c r="Q73" s="43"/>
      <c r="R73" s="43"/>
      <c r="T73" s="43"/>
      <c r="U73" s="43"/>
      <c r="V73" s="43"/>
      <c r="W73" s="43"/>
    </row>
    <row r="74" spans="1:23" ht="13.9" x14ac:dyDescent="0.4">
      <c r="A74" s="191">
        <f ca="1">NOW()</f>
        <v>44147.533170601855</v>
      </c>
      <c r="B74" s="191"/>
      <c r="C74" s="191"/>
      <c r="D74" s="8"/>
      <c r="J74" s="43"/>
      <c r="K74" s="43"/>
      <c r="L74" s="43"/>
      <c r="M74" s="5"/>
      <c r="N74" s="5"/>
      <c r="O74" s="5"/>
      <c r="P74" s="5"/>
      <c r="Q74" s="5"/>
      <c r="R74" s="5"/>
      <c r="T74" s="5"/>
      <c r="U74" s="5"/>
      <c r="V74" s="5"/>
      <c r="W74" s="5"/>
    </row>
    <row r="76" spans="1:23" ht="13.9" x14ac:dyDescent="0.4">
      <c r="E76" s="45"/>
      <c r="N76" s="40"/>
    </row>
    <row r="77" spans="1:23" ht="13.9" x14ac:dyDescent="0.4">
      <c r="E77" s="45"/>
      <c r="G77" s="40"/>
      <c r="I77" s="40"/>
      <c r="M77" s="40"/>
      <c r="O77" s="40"/>
      <c r="P77" s="40"/>
      <c r="Q77" s="40"/>
      <c r="R77" s="40"/>
      <c r="T77" s="40"/>
      <c r="U77" s="40"/>
      <c r="V77" s="40"/>
      <c r="W77" s="40"/>
    </row>
    <row r="78" spans="1:23" ht="13.9" x14ac:dyDescent="0.4">
      <c r="E78" s="45"/>
    </row>
    <row r="79" spans="1:23" ht="13.9" x14ac:dyDescent="0.4">
      <c r="E79" s="45"/>
    </row>
  </sheetData>
  <mergeCells count="1">
    <mergeCell ref="A74:C74"/>
  </mergeCells>
  <printOptions horizontalCentered="1"/>
  <pageMargins left="0.7" right="0.7" top="0.75" bottom="0.75" header="0.3" footer="0.3"/>
  <pageSetup scale="63" fitToHeight="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M57"/>
  <sheetViews>
    <sheetView zoomScaleNormal="100" zoomScaleSheetLayoutView="100" workbookViewId="0">
      <selection activeCell="C10" sqref="C10"/>
    </sheetView>
  </sheetViews>
  <sheetFormatPr defaultColWidth="9.33203125" defaultRowHeight="13.9" x14ac:dyDescent="0.4"/>
  <cols>
    <col min="1" max="2" width="9.33203125" style="15"/>
    <col min="3" max="3" width="17.5" style="15" customWidth="1"/>
    <col min="4" max="6" width="9.33203125" style="15"/>
    <col min="7" max="7" width="9.33203125" style="15" customWidth="1"/>
    <col min="8" max="9" width="9.33203125" style="15"/>
    <col min="10" max="10" width="10" style="15" customWidth="1"/>
    <col min="11" max="11" width="21.83203125" style="15" customWidth="1"/>
    <col min="12" max="12" width="9.33203125" style="15"/>
    <col min="13" max="13" width="14.83203125" style="15" bestFit="1" customWidth="1"/>
    <col min="14" max="16384" width="9.33203125" style="15"/>
  </cols>
  <sheetData>
    <row r="2" spans="2:12" x14ac:dyDescent="0.4">
      <c r="L2" s="103" t="e">
        <v>#VALUE!</v>
      </c>
    </row>
    <row r="3" spans="2:12" x14ac:dyDescent="0.4">
      <c r="L3" s="103" t="e">
        <v>#VALUE!</v>
      </c>
    </row>
    <row r="4" spans="2:12" x14ac:dyDescent="0.4">
      <c r="L4" s="103" t="e">
        <v>#VALUE!</v>
      </c>
    </row>
    <row r="6" spans="2:12" s="46" customFormat="1" ht="13.5" x14ac:dyDescent="0.35">
      <c r="B6" s="104" t="e">
        <v>#VALUE!</v>
      </c>
      <c r="C6" s="104"/>
      <c r="D6" s="104"/>
      <c r="E6" s="104"/>
      <c r="F6" s="104"/>
      <c r="G6" s="104"/>
      <c r="H6" s="104"/>
      <c r="I6" s="104"/>
      <c r="J6" s="104"/>
      <c r="K6" s="104"/>
      <c r="L6" s="104"/>
    </row>
    <row r="7" spans="2:12" s="46" customFormat="1" ht="13.5" x14ac:dyDescent="0.35">
      <c r="B7" s="104" t="e">
        <v>#VALUE!</v>
      </c>
      <c r="C7" s="104"/>
      <c r="D7" s="104"/>
      <c r="E7" s="104"/>
      <c r="F7" s="104"/>
      <c r="G7" s="104"/>
      <c r="H7" s="104"/>
      <c r="I7" s="104"/>
      <c r="J7" s="104"/>
      <c r="K7" s="104"/>
      <c r="L7" s="104"/>
    </row>
    <row r="10" spans="2:12" x14ac:dyDescent="0.4">
      <c r="B10" s="15" t="e">
        <v>#VALUE!</v>
      </c>
      <c r="C10" s="119">
        <v>43836</v>
      </c>
      <c r="F10" s="15" t="e">
        <v>#VALUE!</v>
      </c>
      <c r="H10" s="17" t="e">
        <v>#VALUE!</v>
      </c>
      <c r="I10" s="17"/>
      <c r="J10" s="17"/>
      <c r="K10" s="17"/>
      <c r="L10" s="29">
        <v>574</v>
      </c>
    </row>
    <row r="11" spans="2:12" x14ac:dyDescent="0.4"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</row>
    <row r="12" spans="2:12" x14ac:dyDescent="0.4">
      <c r="B12" s="105" t="e">
        <v>#VALUE!</v>
      </c>
      <c r="C12" s="105"/>
      <c r="D12" s="105"/>
      <c r="E12" s="105"/>
      <c r="F12" s="105"/>
      <c r="G12" s="105"/>
      <c r="H12" s="105"/>
      <c r="I12" s="105"/>
      <c r="J12" s="105"/>
      <c r="K12" s="105"/>
      <c r="L12" s="105"/>
    </row>
    <row r="14" spans="2:12" x14ac:dyDescent="0.4">
      <c r="B14" s="15" t="e">
        <v>#VALUE!</v>
      </c>
      <c r="C14" s="15" t="e">
        <v>#VALUE!</v>
      </c>
    </row>
    <row r="15" spans="2:12" x14ac:dyDescent="0.4">
      <c r="C15" s="15" t="e">
        <v>#VALUE!</v>
      </c>
    </row>
    <row r="17" spans="3:11" x14ac:dyDescent="0.4">
      <c r="C17" s="15" t="e">
        <v>#VALUE!</v>
      </c>
      <c r="K17" s="106" t="e">
        <v>#VALUE!</v>
      </c>
    </row>
    <row r="18" spans="3:11" x14ac:dyDescent="0.4">
      <c r="K18" s="103"/>
    </row>
    <row r="19" spans="3:11" x14ac:dyDescent="0.4">
      <c r="C19" s="15" t="e">
        <v>#VALUE!</v>
      </c>
      <c r="K19" s="103" t="e">
        <v>#VALUE!</v>
      </c>
    </row>
    <row r="20" spans="3:11" x14ac:dyDescent="0.4">
      <c r="K20" s="103" t="e">
        <v>#VALUE!</v>
      </c>
    </row>
    <row r="21" spans="3:11" x14ac:dyDescent="0.4">
      <c r="K21" s="106" t="e">
        <v>#VALUE!</v>
      </c>
    </row>
    <row r="22" spans="3:11" x14ac:dyDescent="0.4">
      <c r="K22" s="103"/>
    </row>
    <row r="23" spans="3:11" x14ac:dyDescent="0.4">
      <c r="C23" s="15" t="e">
        <v>#VALUE!</v>
      </c>
      <c r="K23" s="109">
        <v>55948926.100000001</v>
      </c>
    </row>
    <row r="24" spans="3:11" x14ac:dyDescent="0.4">
      <c r="K24" s="103"/>
    </row>
    <row r="25" spans="3:11" x14ac:dyDescent="0.4">
      <c r="C25" s="15" t="e">
        <v>#VALUE!</v>
      </c>
      <c r="K25" s="103"/>
    </row>
    <row r="26" spans="3:11" x14ac:dyDescent="0.4">
      <c r="C26" s="15" t="e">
        <v>#VALUE!</v>
      </c>
      <c r="K26" s="103"/>
    </row>
    <row r="27" spans="3:11" x14ac:dyDescent="0.4">
      <c r="C27" s="15" t="e">
        <v>#VALUE!</v>
      </c>
      <c r="K27" s="103"/>
    </row>
    <row r="28" spans="3:11" x14ac:dyDescent="0.4">
      <c r="C28" s="15" t="e">
        <v>#VALUE!</v>
      </c>
      <c r="K28" s="109">
        <f>K23</f>
        <v>55948926.100000001</v>
      </c>
    </row>
    <row r="29" spans="3:11" x14ac:dyDescent="0.4">
      <c r="K29" s="103"/>
    </row>
    <row r="30" spans="3:11" x14ac:dyDescent="0.4">
      <c r="C30" s="15" t="e">
        <v>#VALUE!</v>
      </c>
      <c r="K30" s="109">
        <v>0</v>
      </c>
    </row>
    <row r="31" spans="3:11" x14ac:dyDescent="0.4">
      <c r="K31" s="103"/>
    </row>
    <row r="32" spans="3:11" x14ac:dyDescent="0.4">
      <c r="C32" s="15" t="e">
        <v>#VALUE!</v>
      </c>
      <c r="K32" s="109">
        <v>0</v>
      </c>
    </row>
    <row r="33" spans="3:13" x14ac:dyDescent="0.4">
      <c r="K33" s="103"/>
    </row>
    <row r="34" spans="3:13" x14ac:dyDescent="0.4">
      <c r="C34" s="15" t="e">
        <v>#VALUE!</v>
      </c>
      <c r="K34" s="103"/>
    </row>
    <row r="35" spans="3:13" x14ac:dyDescent="0.4">
      <c r="K35" s="103"/>
    </row>
    <row r="36" spans="3:13" x14ac:dyDescent="0.4">
      <c r="C36" s="15" t="e">
        <v>#VALUE!</v>
      </c>
      <c r="K36" s="109">
        <v>0</v>
      </c>
    </row>
    <row r="37" spans="3:13" x14ac:dyDescent="0.4">
      <c r="K37" s="103"/>
    </row>
    <row r="38" spans="3:13" x14ac:dyDescent="0.4">
      <c r="C38" s="15" t="e">
        <v>#VALUE!</v>
      </c>
      <c r="K38" s="109">
        <v>82182.929999999993</v>
      </c>
    </row>
    <row r="39" spans="3:13" x14ac:dyDescent="0.4">
      <c r="K39" s="110"/>
    </row>
    <row r="40" spans="3:13" x14ac:dyDescent="0.4">
      <c r="C40" s="15" t="e">
        <v>#VALUE!</v>
      </c>
      <c r="K40" s="109">
        <f>191429.57+2243.16</f>
        <v>193672.73</v>
      </c>
    </row>
    <row r="41" spans="3:13" x14ac:dyDescent="0.4">
      <c r="K41" s="103"/>
    </row>
    <row r="42" spans="3:13" x14ac:dyDescent="0.4">
      <c r="C42" s="15" t="e">
        <v>#VALUE!</v>
      </c>
      <c r="K42" s="103"/>
    </row>
    <row r="43" spans="3:13" x14ac:dyDescent="0.4">
      <c r="K43" s="103"/>
      <c r="M43" s="112"/>
    </row>
    <row r="44" spans="3:13" x14ac:dyDescent="0.4">
      <c r="C44" s="15" t="e">
        <v>#VALUE!</v>
      </c>
      <c r="K44" s="109">
        <f>55673070.44</f>
        <v>55673070.439999998</v>
      </c>
      <c r="M44" s="112"/>
    </row>
    <row r="45" spans="3:13" x14ac:dyDescent="0.4">
      <c r="K45" s="103"/>
    </row>
    <row r="46" spans="3:13" x14ac:dyDescent="0.4">
      <c r="C46" s="15" t="e">
        <v>#VALUE!</v>
      </c>
      <c r="K46" s="109">
        <v>0</v>
      </c>
    </row>
    <row r="47" spans="3:13" x14ac:dyDescent="0.4">
      <c r="K47" s="103"/>
    </row>
    <row r="48" spans="3:13" x14ac:dyDescent="0.4">
      <c r="C48" s="15" t="e">
        <v>#VALUE!</v>
      </c>
      <c r="K48" s="109">
        <v>0</v>
      </c>
    </row>
    <row r="49" spans="3:11" x14ac:dyDescent="0.4">
      <c r="K49" s="103"/>
    </row>
    <row r="50" spans="3:11" x14ac:dyDescent="0.4">
      <c r="C50" s="15" t="e">
        <v>#VALUE!</v>
      </c>
      <c r="K50" s="109">
        <v>0</v>
      </c>
    </row>
    <row r="51" spans="3:11" x14ac:dyDescent="0.4">
      <c r="K51" s="103"/>
    </row>
    <row r="52" spans="3:11" x14ac:dyDescent="0.4">
      <c r="C52" s="15" t="e">
        <v>#VALUE!</v>
      </c>
      <c r="K52" s="109">
        <v>0</v>
      </c>
    </row>
    <row r="53" spans="3:11" x14ac:dyDescent="0.4">
      <c r="K53" s="103"/>
    </row>
    <row r="54" spans="3:11" x14ac:dyDescent="0.4">
      <c r="C54" s="15" t="e">
        <v>#VALUE!</v>
      </c>
      <c r="K54" s="109">
        <v>0</v>
      </c>
    </row>
    <row r="55" spans="3:11" x14ac:dyDescent="0.4">
      <c r="K55" s="103"/>
    </row>
    <row r="56" spans="3:11" x14ac:dyDescent="0.4">
      <c r="C56" s="15" t="e">
        <v>#VALUE!</v>
      </c>
      <c r="K56" s="103"/>
    </row>
    <row r="57" spans="3:11" x14ac:dyDescent="0.4">
      <c r="C57" s="15" t="e">
        <v>#VALUE!</v>
      </c>
      <c r="K57" s="103"/>
    </row>
  </sheetData>
  <pageMargins left="0.7" right="0.7" top="0.75" bottom="0.75" header="0.3" footer="0.3"/>
  <pageSetup scale="86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L53"/>
  <sheetViews>
    <sheetView zoomScaleNormal="100" zoomScaleSheetLayoutView="100" workbookViewId="0">
      <selection activeCell="C10" sqref="C10"/>
    </sheetView>
  </sheetViews>
  <sheetFormatPr defaultColWidth="9.33203125" defaultRowHeight="13.9" x14ac:dyDescent="0.4"/>
  <cols>
    <col min="1" max="2" width="9.33203125" style="15"/>
    <col min="3" max="3" width="17.5" style="15" customWidth="1"/>
    <col min="4" max="6" width="9.33203125" style="15"/>
    <col min="7" max="7" width="9.33203125" style="15" customWidth="1"/>
    <col min="8" max="8" width="9.33203125" style="15"/>
    <col min="9" max="9" width="20.83203125" style="15" customWidth="1"/>
    <col min="10" max="10" width="10" style="15" customWidth="1"/>
    <col min="11" max="11" width="21.83203125" style="15" customWidth="1"/>
    <col min="12" max="16384" width="9.33203125" style="15"/>
  </cols>
  <sheetData>
    <row r="2" spans="2:12" x14ac:dyDescent="0.4">
      <c r="I2" s="114"/>
      <c r="L2" s="103" t="e">
        <v>#VALUE!</v>
      </c>
    </row>
    <row r="3" spans="2:12" x14ac:dyDescent="0.4">
      <c r="I3" s="114"/>
      <c r="L3" s="103" t="e">
        <v>#VALUE!</v>
      </c>
    </row>
    <row r="4" spans="2:12" x14ac:dyDescent="0.4">
      <c r="I4" s="114"/>
      <c r="L4" s="103" t="e">
        <v>#VALUE!</v>
      </c>
    </row>
    <row r="6" spans="2:12" s="46" customFormat="1" ht="13.5" x14ac:dyDescent="0.35">
      <c r="B6" s="104" t="e">
        <v>#VALUE!</v>
      </c>
      <c r="C6" s="104"/>
      <c r="D6" s="104"/>
      <c r="E6" s="104"/>
      <c r="F6" s="104"/>
      <c r="G6" s="104"/>
      <c r="H6" s="104"/>
      <c r="I6" s="104"/>
      <c r="J6" s="104"/>
      <c r="K6" s="104"/>
      <c r="L6" s="104"/>
    </row>
    <row r="7" spans="2:12" s="46" customFormat="1" ht="13.5" x14ac:dyDescent="0.35">
      <c r="B7" s="104" t="e">
        <v>#VALUE!</v>
      </c>
      <c r="C7" s="104"/>
      <c r="D7" s="104"/>
      <c r="E7" s="104"/>
      <c r="F7" s="104"/>
      <c r="G7" s="104"/>
      <c r="H7" s="104"/>
      <c r="I7" s="104"/>
      <c r="J7" s="104"/>
      <c r="K7" s="104"/>
      <c r="L7" s="104"/>
    </row>
    <row r="10" spans="2:12" x14ac:dyDescent="0.4">
      <c r="B10" s="15" t="e">
        <v>#VALUE!</v>
      </c>
      <c r="C10" s="119">
        <v>43836</v>
      </c>
      <c r="F10" s="15" t="e">
        <v>#VALUE!</v>
      </c>
      <c r="H10" s="17" t="e">
        <v>#VALUE!</v>
      </c>
      <c r="I10" s="17"/>
      <c r="J10" s="17"/>
      <c r="K10" s="17"/>
      <c r="L10" s="29">
        <v>574</v>
      </c>
    </row>
    <row r="11" spans="2:12" x14ac:dyDescent="0.4"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</row>
    <row r="12" spans="2:12" x14ac:dyDescent="0.4">
      <c r="B12" s="105" t="e">
        <v>#VALUE!</v>
      </c>
      <c r="C12" s="105"/>
      <c r="D12" s="105"/>
      <c r="E12" s="105"/>
      <c r="F12" s="105"/>
      <c r="G12" s="105"/>
      <c r="H12" s="105"/>
      <c r="I12" s="105"/>
      <c r="J12" s="105"/>
      <c r="K12" s="105"/>
      <c r="L12" s="105"/>
    </row>
    <row r="14" spans="2:12" x14ac:dyDescent="0.4">
      <c r="B14" s="15" t="e">
        <v>#VALUE!</v>
      </c>
      <c r="C14" s="15" t="e">
        <v>#VALUE!</v>
      </c>
    </row>
    <row r="17" spans="3:11" x14ac:dyDescent="0.4">
      <c r="I17" s="108" t="e">
        <v>#VALUE!</v>
      </c>
      <c r="J17" s="108"/>
      <c r="K17" s="108" t="e">
        <v>#VALUE!</v>
      </c>
    </row>
    <row r="19" spans="3:11" x14ac:dyDescent="0.4">
      <c r="C19" s="15" t="e">
        <v>#VALUE!</v>
      </c>
      <c r="I19" s="109">
        <v>54503402.899999999</v>
      </c>
      <c r="K19" s="103"/>
    </row>
    <row r="20" spans="3:11" x14ac:dyDescent="0.4">
      <c r="K20" s="103"/>
    </row>
    <row r="21" spans="3:11" x14ac:dyDescent="0.4">
      <c r="C21" s="15" t="e">
        <v>#VALUE!</v>
      </c>
      <c r="I21" s="109">
        <v>1032891.7916666666</v>
      </c>
      <c r="K21" s="103"/>
    </row>
    <row r="22" spans="3:11" x14ac:dyDescent="0.4">
      <c r="K22" s="103"/>
    </row>
    <row r="23" spans="3:11" x14ac:dyDescent="0.4">
      <c r="C23" s="15" t="e">
        <v>#VALUE!</v>
      </c>
      <c r="I23" s="109">
        <v>0</v>
      </c>
      <c r="K23" s="103"/>
    </row>
    <row r="24" spans="3:11" x14ac:dyDescent="0.4">
      <c r="K24" s="103"/>
    </row>
    <row r="25" spans="3:11" x14ac:dyDescent="0.4">
      <c r="C25" s="15" t="e">
        <v>#VALUE!</v>
      </c>
      <c r="I25" s="109">
        <v>0</v>
      </c>
      <c r="K25" s="103"/>
    </row>
    <row r="26" spans="3:11" x14ac:dyDescent="0.4">
      <c r="K26" s="103"/>
    </row>
    <row r="27" spans="3:11" x14ac:dyDescent="0.4">
      <c r="C27" s="15" t="e">
        <v>#VALUE!</v>
      </c>
      <c r="I27" s="109">
        <v>0</v>
      </c>
      <c r="K27" s="103"/>
    </row>
    <row r="28" spans="3:11" x14ac:dyDescent="0.4">
      <c r="K28" s="103"/>
    </row>
    <row r="29" spans="3:11" x14ac:dyDescent="0.4">
      <c r="C29" s="15" t="e">
        <v>#VALUE!</v>
      </c>
      <c r="I29" s="109">
        <v>0</v>
      </c>
      <c r="K29" s="103"/>
    </row>
    <row r="30" spans="3:11" x14ac:dyDescent="0.4">
      <c r="K30" s="103"/>
    </row>
    <row r="31" spans="3:11" x14ac:dyDescent="0.4">
      <c r="C31" s="15" t="e">
        <v>#VALUE!</v>
      </c>
      <c r="I31" s="109">
        <v>834607.98504124023</v>
      </c>
      <c r="K31" s="103"/>
    </row>
    <row r="32" spans="3:11" x14ac:dyDescent="0.4">
      <c r="I32" s="110"/>
      <c r="K32" s="103"/>
    </row>
    <row r="33" spans="3:11" x14ac:dyDescent="0.4">
      <c r="C33" s="15" t="e">
        <v>#VALUE!</v>
      </c>
      <c r="I33" s="109">
        <f>'C-31 1of3'!K38+'C-31 1of3'!K40</f>
        <v>275855.66000000003</v>
      </c>
      <c r="K33" s="103"/>
    </row>
    <row r="34" spans="3:11" x14ac:dyDescent="0.4">
      <c r="K34" s="103"/>
    </row>
    <row r="35" spans="3:11" x14ac:dyDescent="0.4">
      <c r="C35" s="15" t="e">
        <v>#VALUE!</v>
      </c>
      <c r="I35" s="109">
        <v>0</v>
      </c>
      <c r="K35" s="103"/>
    </row>
    <row r="36" spans="3:11" x14ac:dyDescent="0.4">
      <c r="K36" s="103"/>
    </row>
    <row r="37" spans="3:11" x14ac:dyDescent="0.4">
      <c r="C37" s="15" t="e">
        <v>#VALUE!</v>
      </c>
      <c r="I37" s="110"/>
      <c r="K37" s="109">
        <v>55948926.100000001</v>
      </c>
    </row>
    <row r="38" spans="3:11" x14ac:dyDescent="0.4">
      <c r="I38" s="19"/>
    </row>
    <row r="39" spans="3:11" x14ac:dyDescent="0.4">
      <c r="C39" s="15" t="e">
        <v>#VALUE!</v>
      </c>
      <c r="I39" s="110"/>
      <c r="K39" s="109">
        <v>0</v>
      </c>
    </row>
    <row r="40" spans="3:11" x14ac:dyDescent="0.4">
      <c r="I40" s="19"/>
      <c r="K40" s="103"/>
    </row>
    <row r="41" spans="3:11" x14ac:dyDescent="0.4">
      <c r="C41" s="15" t="e">
        <v>#VALUE!</v>
      </c>
      <c r="K41" s="109">
        <v>0</v>
      </c>
    </row>
    <row r="42" spans="3:11" x14ac:dyDescent="0.4">
      <c r="K42" s="103"/>
    </row>
    <row r="43" spans="3:11" x14ac:dyDescent="0.4">
      <c r="C43" s="15" t="e">
        <v>#VALUE!</v>
      </c>
      <c r="K43" s="109">
        <v>0</v>
      </c>
    </row>
    <row r="44" spans="3:11" x14ac:dyDescent="0.4">
      <c r="K44" s="103"/>
    </row>
    <row r="45" spans="3:11" x14ac:dyDescent="0.4">
      <c r="C45" s="15" t="e">
        <v>#VALUE!</v>
      </c>
      <c r="K45" s="109">
        <v>54383.94</v>
      </c>
    </row>
    <row r="46" spans="3:11" x14ac:dyDescent="0.4">
      <c r="K46" s="103"/>
    </row>
    <row r="47" spans="3:11" x14ac:dyDescent="0.4">
      <c r="C47" s="15" t="e">
        <v>#VALUE!</v>
      </c>
      <c r="K47" s="109">
        <v>0</v>
      </c>
    </row>
    <row r="48" spans="3:11" x14ac:dyDescent="0.4">
      <c r="K48" s="103"/>
    </row>
    <row r="49" spans="3:11" x14ac:dyDescent="0.4">
      <c r="C49" s="15" t="e">
        <v>#VALUE!</v>
      </c>
      <c r="K49" s="109">
        <f>SUM(I19:I33)-SUM(K37:K47)</f>
        <v>643448.29670789838</v>
      </c>
    </row>
    <row r="50" spans="3:11" x14ac:dyDescent="0.4">
      <c r="K50" s="103"/>
    </row>
    <row r="51" spans="3:11" ht="14.25" thickBot="1" x14ac:dyDescent="0.45">
      <c r="I51" s="111">
        <f>SUM(I19:I50)</f>
        <v>56646758.336707897</v>
      </c>
      <c r="K51" s="111">
        <f>SUM(K19:K50)</f>
        <v>56646758.336707897</v>
      </c>
    </row>
    <row r="52" spans="3:11" ht="14.25" thickTop="1" x14ac:dyDescent="0.4"/>
    <row r="53" spans="3:11" x14ac:dyDescent="0.4">
      <c r="I53" s="112"/>
    </row>
  </sheetData>
  <pageMargins left="0.7" right="0.7" top="0.75" bottom="0.75" header="0.3" footer="0.3"/>
  <pageSetup scale="7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2:L62"/>
  <sheetViews>
    <sheetView zoomScaleNormal="100" zoomScaleSheetLayoutView="100" workbookViewId="0">
      <selection activeCell="C10" sqref="C10"/>
    </sheetView>
  </sheetViews>
  <sheetFormatPr defaultColWidth="9.33203125" defaultRowHeight="13.9" x14ac:dyDescent="0.4"/>
  <cols>
    <col min="1" max="2" width="9.33203125" style="15"/>
    <col min="3" max="3" width="17.5" style="15" customWidth="1"/>
    <col min="4" max="8" width="9.33203125" style="15"/>
    <col min="9" max="9" width="20.83203125" style="15" customWidth="1"/>
    <col min="10" max="10" width="10" style="15" customWidth="1"/>
    <col min="11" max="11" width="21.83203125" style="15" customWidth="1"/>
    <col min="12" max="16384" width="9.33203125" style="15"/>
  </cols>
  <sheetData>
    <row r="2" spans="2:12" x14ac:dyDescent="0.4">
      <c r="L2" s="103" t="e">
        <v>#VALUE!</v>
      </c>
    </row>
    <row r="3" spans="2:12" x14ac:dyDescent="0.4">
      <c r="L3" s="103" t="e">
        <v>#VALUE!</v>
      </c>
    </row>
    <row r="4" spans="2:12" x14ac:dyDescent="0.4">
      <c r="L4" s="103" t="e">
        <v>#VALUE!</v>
      </c>
    </row>
    <row r="6" spans="2:12" s="46" customFormat="1" ht="13.5" x14ac:dyDescent="0.35">
      <c r="B6" s="104" t="e">
        <v>#VALUE!</v>
      </c>
      <c r="C6" s="104"/>
      <c r="D6" s="104"/>
      <c r="E6" s="104"/>
      <c r="F6" s="104"/>
      <c r="G6" s="104"/>
      <c r="H6" s="104"/>
      <c r="I6" s="104"/>
      <c r="J6" s="104"/>
      <c r="K6" s="104"/>
      <c r="L6" s="104"/>
    </row>
    <row r="7" spans="2:12" s="46" customFormat="1" ht="13.5" x14ac:dyDescent="0.35">
      <c r="B7" s="104" t="e">
        <v>#VALUE!</v>
      </c>
      <c r="C7" s="104"/>
      <c r="D7" s="104"/>
      <c r="E7" s="104"/>
      <c r="F7" s="104"/>
      <c r="G7" s="104"/>
      <c r="H7" s="104"/>
      <c r="I7" s="104"/>
      <c r="J7" s="104"/>
      <c r="K7" s="104"/>
      <c r="L7" s="104"/>
    </row>
    <row r="10" spans="2:12" x14ac:dyDescent="0.4">
      <c r="B10" s="15" t="e">
        <v>#VALUE!</v>
      </c>
      <c r="C10" s="113" t="e">
        <v>#VALUE!</v>
      </c>
      <c r="F10" s="15" t="e">
        <v>#VALUE!</v>
      </c>
      <c r="H10" s="17" t="e">
        <v>#VALUE!</v>
      </c>
      <c r="I10" s="17"/>
      <c r="J10" s="17"/>
      <c r="K10" s="17"/>
      <c r="L10" s="29">
        <v>574</v>
      </c>
    </row>
    <row r="11" spans="2:12" x14ac:dyDescent="0.4"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</row>
    <row r="12" spans="2:12" x14ac:dyDescent="0.4">
      <c r="B12" s="105" t="e">
        <v>#VALUE!</v>
      </c>
      <c r="C12" s="105"/>
      <c r="D12" s="105"/>
      <c r="E12" s="105"/>
      <c r="F12" s="105"/>
      <c r="G12" s="105"/>
      <c r="H12" s="105"/>
      <c r="I12" s="105"/>
      <c r="J12" s="105"/>
      <c r="K12" s="105"/>
      <c r="L12" s="105"/>
    </row>
    <row r="14" spans="2:12" x14ac:dyDescent="0.4">
      <c r="B14" s="15" t="e">
        <v>#VALUE!</v>
      </c>
      <c r="C14" s="15" t="e">
        <v>#VALUE!</v>
      </c>
    </row>
    <row r="15" spans="2:12" x14ac:dyDescent="0.4">
      <c r="C15" s="15" t="e">
        <v>#VALUE!</v>
      </c>
    </row>
    <row r="16" spans="2:12" x14ac:dyDescent="0.4">
      <c r="C16" s="15" t="e">
        <v>#VALUE!</v>
      </c>
    </row>
    <row r="17" spans="3:11" x14ac:dyDescent="0.4">
      <c r="C17" s="15" t="e">
        <v>#VALUE!</v>
      </c>
    </row>
    <row r="18" spans="3:11" x14ac:dyDescent="0.4">
      <c r="C18" s="15" t="e">
        <v>#VALUE!</v>
      </c>
    </row>
    <row r="20" spans="3:11" x14ac:dyDescent="0.4">
      <c r="C20" s="15" t="e">
        <v>#VALUE!</v>
      </c>
    </row>
    <row r="22" spans="3:11" x14ac:dyDescent="0.4">
      <c r="C22" s="15" t="e">
        <v>#VALUE!</v>
      </c>
      <c r="I22" s="110"/>
      <c r="K22" s="103"/>
    </row>
    <row r="23" spans="3:11" x14ac:dyDescent="0.4">
      <c r="K23" s="103"/>
    </row>
    <row r="24" spans="3:11" x14ac:dyDescent="0.4">
      <c r="C24" s="15" t="e">
        <v>#VALUE!</v>
      </c>
      <c r="I24" s="109"/>
      <c r="K24" s="103"/>
    </row>
    <row r="25" spans="3:11" x14ac:dyDescent="0.4">
      <c r="K25" s="103"/>
    </row>
    <row r="26" spans="3:11" x14ac:dyDescent="0.4">
      <c r="C26" s="15" t="e">
        <v>#VALUE!</v>
      </c>
      <c r="I26" s="109"/>
      <c r="K26" s="103"/>
    </row>
    <row r="27" spans="3:11" x14ac:dyDescent="0.4">
      <c r="K27" s="103"/>
    </row>
    <row r="28" spans="3:11" x14ac:dyDescent="0.4">
      <c r="C28" s="15" t="e">
        <v>#VALUE!</v>
      </c>
      <c r="I28" s="109"/>
      <c r="K28" s="103"/>
    </row>
    <row r="29" spans="3:11" x14ac:dyDescent="0.4">
      <c r="K29" s="103"/>
    </row>
    <row r="30" spans="3:11" x14ac:dyDescent="0.4">
      <c r="C30" s="15" t="e">
        <v>#VALUE!</v>
      </c>
      <c r="I30" s="110"/>
      <c r="K30" s="109"/>
    </row>
    <row r="31" spans="3:11" x14ac:dyDescent="0.4">
      <c r="K31" s="103"/>
    </row>
    <row r="32" spans="3:11" x14ac:dyDescent="0.4">
      <c r="C32" s="15" t="e">
        <v>#VALUE!</v>
      </c>
      <c r="I32" s="110"/>
      <c r="K32" s="103"/>
    </row>
    <row r="33" spans="3:11" x14ac:dyDescent="0.4">
      <c r="K33" s="103"/>
    </row>
    <row r="34" spans="3:11" x14ac:dyDescent="0.4">
      <c r="C34" s="15" t="e">
        <v>#VALUE!</v>
      </c>
      <c r="I34" s="110"/>
      <c r="K34" s="103"/>
    </row>
    <row r="35" spans="3:11" x14ac:dyDescent="0.4">
      <c r="C35" s="15" t="e">
        <v>#VALUE!</v>
      </c>
      <c r="I35" s="110"/>
      <c r="K35" s="109">
        <f>'C-31 1of3'!K44</f>
        <v>55673070.439999998</v>
      </c>
    </row>
    <row r="36" spans="3:11" x14ac:dyDescent="0.4">
      <c r="I36" s="110"/>
      <c r="K36" s="103"/>
    </row>
    <row r="37" spans="3:11" x14ac:dyDescent="0.4">
      <c r="C37" s="15" t="e">
        <v>#VALUE!</v>
      </c>
      <c r="I37" s="110"/>
      <c r="K37" s="103"/>
    </row>
    <row r="38" spans="3:11" x14ac:dyDescent="0.4">
      <c r="K38" s="103"/>
    </row>
    <row r="39" spans="3:11" x14ac:dyDescent="0.4">
      <c r="C39" s="15" t="e">
        <v>#VALUE!</v>
      </c>
      <c r="I39" s="110"/>
      <c r="K39" s="103"/>
    </row>
    <row r="40" spans="3:11" x14ac:dyDescent="0.4">
      <c r="K40" s="107"/>
    </row>
    <row r="41" spans="3:11" x14ac:dyDescent="0.4">
      <c r="C41" s="15" t="e">
        <v>#VALUE!</v>
      </c>
      <c r="I41" s="109">
        <f>'C-31 2of3'!I19</f>
        <v>54503402.899999999</v>
      </c>
      <c r="K41" s="110"/>
    </row>
    <row r="42" spans="3:11" x14ac:dyDescent="0.4">
      <c r="K42" s="19"/>
    </row>
    <row r="43" spans="3:11" x14ac:dyDescent="0.4">
      <c r="C43" s="15" t="e">
        <v>#VALUE!</v>
      </c>
      <c r="I43" s="109">
        <f>-'C-31 2of3'!K45</f>
        <v>-54383.94</v>
      </c>
      <c r="K43" s="110"/>
    </row>
    <row r="44" spans="3:11" x14ac:dyDescent="0.4">
      <c r="I44" s="103"/>
      <c r="K44" s="107"/>
    </row>
    <row r="45" spans="3:11" x14ac:dyDescent="0.4">
      <c r="C45" s="15" t="e">
        <v>#VALUE!</v>
      </c>
      <c r="I45" s="109">
        <f>'C-31 2of3'!I31</f>
        <v>834607.98504124023</v>
      </c>
      <c r="K45" s="110"/>
    </row>
    <row r="46" spans="3:11" x14ac:dyDescent="0.4">
      <c r="I46" s="103"/>
      <c r="K46" s="107"/>
    </row>
    <row r="47" spans="3:11" x14ac:dyDescent="0.4">
      <c r="C47" s="15" t="e">
        <v>#VALUE!</v>
      </c>
      <c r="I47" s="109">
        <v>0</v>
      </c>
      <c r="K47" s="110"/>
    </row>
    <row r="48" spans="3:11" x14ac:dyDescent="0.4">
      <c r="K48" s="103"/>
    </row>
    <row r="49" spans="3:11" x14ac:dyDescent="0.4">
      <c r="C49" s="15" t="e">
        <v>#VALUE!</v>
      </c>
      <c r="K49" s="109">
        <f>SUM(I41:I47)</f>
        <v>55283626.945041239</v>
      </c>
    </row>
    <row r="50" spans="3:11" x14ac:dyDescent="0.4">
      <c r="K50" s="103"/>
    </row>
    <row r="51" spans="3:11" x14ac:dyDescent="0.4">
      <c r="C51" s="15" t="e">
        <v>#VALUE!</v>
      </c>
    </row>
    <row r="52" spans="3:11" x14ac:dyDescent="0.4">
      <c r="K52" s="103"/>
    </row>
    <row r="53" spans="3:11" x14ac:dyDescent="0.4">
      <c r="C53" s="15" t="e">
        <v>#VALUE!</v>
      </c>
      <c r="K53" s="110"/>
    </row>
    <row r="54" spans="3:11" x14ac:dyDescent="0.4">
      <c r="C54" s="15" t="e">
        <v>#VALUE!</v>
      </c>
      <c r="K54" s="109">
        <f>K49-K35</f>
        <v>-389443.49495875835</v>
      </c>
    </row>
    <row r="56" spans="3:11" x14ac:dyDescent="0.4">
      <c r="I56" s="112"/>
      <c r="K56" s="112"/>
    </row>
    <row r="57" spans="3:11" x14ac:dyDescent="0.4">
      <c r="K57" s="115"/>
    </row>
    <row r="59" spans="3:11" x14ac:dyDescent="0.4">
      <c r="K59" s="112"/>
    </row>
    <row r="61" spans="3:11" x14ac:dyDescent="0.4">
      <c r="K61" s="112"/>
    </row>
    <row r="62" spans="3:11" x14ac:dyDescent="0.4">
      <c r="K62" s="112"/>
    </row>
  </sheetData>
  <pageMargins left="0.7" right="0.7" top="0.75" bottom="0.75" header="0.3" footer="0.3"/>
  <pageSetup scale="7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3">
    <pageSetUpPr fitToPage="1"/>
  </sheetPr>
  <dimension ref="A1:V94"/>
  <sheetViews>
    <sheetView zoomScale="70" zoomScaleNormal="70" zoomScaleSheetLayoutView="100" workbookViewId="0">
      <pane xSplit="1" ySplit="9" topLeftCell="B64" activePane="bottomRight" state="frozen"/>
      <selection activeCell="M7" sqref="M7"/>
      <selection pane="topRight" activeCell="M7" sqref="M7"/>
      <selection pane="bottomLeft" activeCell="M7" sqref="M7"/>
      <selection pane="bottomRight" activeCell="A94" sqref="A94:C94"/>
    </sheetView>
  </sheetViews>
  <sheetFormatPr defaultColWidth="10.6640625" defaultRowHeight="12.75" x14ac:dyDescent="0.35"/>
  <cols>
    <col min="1" max="1" width="21.83203125" style="3" customWidth="1"/>
    <col min="2" max="2" width="4.5" style="3" customWidth="1"/>
    <col min="3" max="3" width="19.83203125" style="1" customWidth="1"/>
    <col min="4" max="4" width="4.5" style="1" customWidth="1"/>
    <col min="5" max="5" width="19.83203125" style="1" customWidth="1"/>
    <col min="6" max="6" width="4.5" style="3" customWidth="1"/>
    <col min="7" max="7" width="19.83203125" style="1" customWidth="1"/>
    <col min="8" max="8" width="4.5" style="1" customWidth="1"/>
    <col min="9" max="9" width="19.83203125" style="1" customWidth="1"/>
    <col min="10" max="10" width="4.5" style="1" customWidth="1"/>
    <col min="11" max="11" width="21.58203125" style="1" customWidth="1"/>
    <col min="12" max="12" width="4.5" style="1" customWidth="1"/>
    <col min="13" max="13" width="21.58203125" style="1" customWidth="1"/>
    <col min="14" max="14" width="14.83203125" style="1" customWidth="1"/>
    <col min="15" max="15" width="18.33203125" style="164" bestFit="1" customWidth="1"/>
    <col min="16" max="16" width="18" style="1" customWidth="1"/>
    <col min="17" max="16384" width="10.6640625" style="1"/>
  </cols>
  <sheetData>
    <row r="1" spans="1:22" s="161" customFormat="1" ht="17.25" x14ac:dyDescent="0.45">
      <c r="A1" s="159"/>
      <c r="B1" s="159"/>
      <c r="C1" s="53" t="str">
        <f>COI!A1</f>
        <v>MPEA 2020BCD Expansion Project Bond Deal</v>
      </c>
      <c r="D1" s="53"/>
      <c r="E1" s="53"/>
      <c r="F1" s="53"/>
      <c r="G1" s="53"/>
      <c r="H1" s="53"/>
      <c r="I1" s="53"/>
      <c r="J1" s="53"/>
      <c r="K1" s="53"/>
      <c r="L1" s="53"/>
      <c r="M1" s="160"/>
      <c r="O1" s="162"/>
    </row>
    <row r="2" spans="1:22" s="58" customFormat="1" ht="17.25" x14ac:dyDescent="0.45">
      <c r="A2" s="59"/>
      <c r="B2" s="59"/>
      <c r="C2" s="116" t="s">
        <v>37</v>
      </c>
      <c r="D2" s="116"/>
      <c r="E2" s="116"/>
      <c r="F2" s="59"/>
      <c r="G2" s="116"/>
      <c r="H2" s="116"/>
      <c r="I2" s="116"/>
      <c r="J2" s="116"/>
      <c r="K2" s="116"/>
      <c r="L2" s="116"/>
      <c r="M2" s="60"/>
      <c r="O2" s="163"/>
    </row>
    <row r="3" spans="1:22" s="58" customFormat="1" ht="15" x14ac:dyDescent="0.4">
      <c r="A3" s="61"/>
      <c r="B3" s="61"/>
      <c r="C3" s="62" t="s">
        <v>121</v>
      </c>
      <c r="D3" s="62"/>
      <c r="E3" s="62"/>
      <c r="F3" s="61"/>
      <c r="G3" s="62"/>
      <c r="H3" s="62"/>
      <c r="I3" s="62"/>
      <c r="J3" s="62"/>
      <c r="K3" s="62"/>
      <c r="L3" s="62"/>
      <c r="M3" s="63"/>
      <c r="O3" s="163"/>
    </row>
    <row r="4" spans="1:22" ht="15" x14ac:dyDescent="0.4">
      <c r="A4" s="8"/>
      <c r="B4" s="8"/>
      <c r="C4" s="14"/>
      <c r="D4" s="14"/>
      <c r="E4" s="14"/>
      <c r="F4" s="8"/>
      <c r="G4" s="14"/>
      <c r="H4" s="14"/>
      <c r="I4" s="14"/>
      <c r="J4" s="14"/>
      <c r="K4" s="14"/>
      <c r="L4" s="14"/>
      <c r="M4" s="4"/>
    </row>
    <row r="5" spans="1:22" ht="13.9" x14ac:dyDescent="0.4">
      <c r="A5" s="41" t="s">
        <v>24</v>
      </c>
      <c r="B5" s="41"/>
      <c r="C5" s="41"/>
      <c r="D5" s="41"/>
      <c r="E5" s="42">
        <v>44091</v>
      </c>
      <c r="F5" s="41"/>
      <c r="G5" s="41"/>
      <c r="H5" s="47"/>
      <c r="I5" s="47"/>
      <c r="J5" s="47"/>
      <c r="K5" s="47"/>
      <c r="L5" s="47"/>
      <c r="M5" s="4"/>
    </row>
    <row r="6" spans="1:22" ht="15" x14ac:dyDescent="0.4">
      <c r="A6" s="8"/>
      <c r="B6" s="8"/>
      <c r="C6" s="14"/>
      <c r="D6" s="14"/>
      <c r="E6" s="14"/>
      <c r="F6" s="8"/>
      <c r="G6" s="14"/>
      <c r="H6" s="14"/>
      <c r="I6" s="14"/>
      <c r="J6" s="14"/>
      <c r="K6" s="14"/>
      <c r="L6" s="14"/>
      <c r="M6" s="4"/>
    </row>
    <row r="7" spans="1:22" ht="15" x14ac:dyDescent="0.4">
      <c r="A7" s="33" t="s">
        <v>21</v>
      </c>
      <c r="B7" s="33"/>
      <c r="C7" s="11"/>
      <c r="D7" s="11"/>
      <c r="E7" s="11"/>
      <c r="F7" s="11"/>
      <c r="G7" s="11"/>
      <c r="H7" s="11"/>
      <c r="I7" s="11"/>
      <c r="J7" s="11"/>
      <c r="K7" s="11"/>
      <c r="L7" s="14"/>
      <c r="M7" s="4"/>
      <c r="P7" s="8"/>
      <c r="Q7" s="8"/>
      <c r="R7" s="8"/>
      <c r="S7" s="8"/>
      <c r="T7" s="7"/>
      <c r="U7" s="7"/>
      <c r="V7" s="7"/>
    </row>
    <row r="8" spans="1:22" ht="13.9" x14ac:dyDescent="0.4">
      <c r="A8" s="9" t="s">
        <v>22</v>
      </c>
      <c r="B8" s="9"/>
      <c r="C8" s="11" t="s">
        <v>28</v>
      </c>
      <c r="D8" s="11"/>
      <c r="E8" s="10"/>
      <c r="F8" s="11"/>
      <c r="G8" s="11" t="s">
        <v>31</v>
      </c>
      <c r="H8" s="10"/>
      <c r="I8" s="11" t="s">
        <v>33</v>
      </c>
      <c r="J8" s="11"/>
      <c r="K8" s="11"/>
      <c r="L8" s="11"/>
      <c r="M8" s="11" t="s">
        <v>38</v>
      </c>
      <c r="P8" s="48"/>
      <c r="Q8" s="48"/>
      <c r="R8" s="48"/>
      <c r="S8" s="48"/>
      <c r="T8" s="7"/>
      <c r="U8" s="7"/>
      <c r="V8" s="7"/>
    </row>
    <row r="9" spans="1:22" ht="13.9" x14ac:dyDescent="0.4">
      <c r="A9" s="12" t="s">
        <v>23</v>
      </c>
      <c r="B9" s="12"/>
      <c r="C9" s="10" t="s">
        <v>29</v>
      </c>
      <c r="D9" s="10"/>
      <c r="E9" s="10" t="s">
        <v>30</v>
      </c>
      <c r="F9" s="10"/>
      <c r="G9" s="10" t="s">
        <v>32</v>
      </c>
      <c r="H9" s="10"/>
      <c r="I9" s="10" t="s">
        <v>32</v>
      </c>
      <c r="J9" s="10"/>
      <c r="K9" s="10" t="s">
        <v>34</v>
      </c>
      <c r="L9" s="10"/>
      <c r="M9" s="10" t="s">
        <v>34</v>
      </c>
      <c r="P9" s="8"/>
      <c r="Q9" s="8"/>
      <c r="R9" s="8"/>
      <c r="S9" s="8"/>
      <c r="T9" s="7"/>
      <c r="U9" s="7"/>
      <c r="V9" s="7"/>
    </row>
    <row r="10" spans="1:22" ht="13.9" x14ac:dyDescent="0.4">
      <c r="A10" s="8">
        <v>44180</v>
      </c>
      <c r="B10" s="8"/>
      <c r="C10" s="5">
        <f>'Series Detail'!R14</f>
        <v>0</v>
      </c>
      <c r="D10" s="5"/>
      <c r="E10" s="5">
        <f>'Series Detail'!S14</f>
        <v>56616133.227777779</v>
      </c>
      <c r="F10" s="8"/>
      <c r="G10" s="5">
        <f>'Series Detail'!T14</f>
        <v>0</v>
      </c>
      <c r="H10" s="5"/>
      <c r="I10" s="5">
        <f>'Series Detail'!U14</f>
        <v>-16008334.177777776</v>
      </c>
      <c r="J10" s="5"/>
      <c r="K10" s="5">
        <f t="shared" ref="K10:K72" si="0">SUM(C10:J10)</f>
        <v>40607799.050000004</v>
      </c>
      <c r="L10" s="5"/>
      <c r="M10" s="4"/>
      <c r="P10" s="165"/>
    </row>
    <row r="11" spans="1:22" ht="13.9" x14ac:dyDescent="0.4">
      <c r="A11" s="8">
        <f t="shared" ref="A11:A73" si="1">EDATE(A10,6)</f>
        <v>44362</v>
      </c>
      <c r="B11" s="8"/>
      <c r="C11" s="5">
        <f>'Series Detail'!R15</f>
        <v>0</v>
      </c>
      <c r="D11" s="5"/>
      <c r="E11" s="5">
        <f>'Series Detail'!S15</f>
        <v>58451788.829999998</v>
      </c>
      <c r="F11" s="8"/>
      <c r="G11" s="5">
        <f>'Series Detail'!T15</f>
        <v>0</v>
      </c>
      <c r="H11" s="5"/>
      <c r="I11" s="5">
        <f>'Series Detail'!U15</f>
        <v>-3591500.08</v>
      </c>
      <c r="J11" s="5"/>
      <c r="K11" s="5">
        <f t="shared" si="0"/>
        <v>54860288.75</v>
      </c>
      <c r="L11" s="5"/>
      <c r="M11" s="5">
        <f>+K10+K11</f>
        <v>95468087.800000012</v>
      </c>
      <c r="P11" s="165"/>
    </row>
    <row r="12" spans="1:22" ht="13.9" x14ac:dyDescent="0.4">
      <c r="A12" s="8">
        <f t="shared" si="1"/>
        <v>44545</v>
      </c>
      <c r="B12" s="8"/>
      <c r="C12" s="5">
        <f>'Series Detail'!R16</f>
        <v>12837848</v>
      </c>
      <c r="D12" s="5"/>
      <c r="E12" s="5">
        <f>'Series Detail'!S16</f>
        <v>58451788.829999998</v>
      </c>
      <c r="F12" s="8"/>
      <c r="G12" s="5">
        <f>'Series Detail'!T16</f>
        <v>39427152</v>
      </c>
      <c r="H12" s="5"/>
      <c r="I12" s="5">
        <f>'Series Detail'!U16</f>
        <v>0</v>
      </c>
      <c r="J12" s="5"/>
      <c r="K12" s="5">
        <f t="shared" si="0"/>
        <v>110716788.83</v>
      </c>
      <c r="L12" s="5"/>
      <c r="M12" s="4"/>
      <c r="P12" s="165"/>
    </row>
    <row r="13" spans="1:22" ht="13.9" x14ac:dyDescent="0.4">
      <c r="A13" s="8">
        <f t="shared" si="1"/>
        <v>44727</v>
      </c>
      <c r="B13" s="8"/>
      <c r="C13" s="5">
        <f>'Series Detail'!R17</f>
        <v>34882148.700000003</v>
      </c>
      <c r="D13" s="5"/>
      <c r="E13" s="5">
        <f>'Series Detail'!S17</f>
        <v>58397988.829999998</v>
      </c>
      <c r="F13" s="8"/>
      <c r="G13" s="5">
        <f>'Series Detail'!T17</f>
        <v>56642851.299999997</v>
      </c>
      <c r="H13" s="5"/>
      <c r="I13" s="5">
        <f>'Series Detail'!U17</f>
        <v>0</v>
      </c>
      <c r="J13" s="5"/>
      <c r="K13" s="5">
        <f t="shared" si="0"/>
        <v>149922988.82999998</v>
      </c>
      <c r="L13" s="5"/>
      <c r="M13" s="5">
        <f>+K12+K13</f>
        <v>260639777.65999997</v>
      </c>
      <c r="P13" s="165"/>
    </row>
    <row r="14" spans="1:22" ht="13.9" x14ac:dyDescent="0.4">
      <c r="A14" s="8">
        <f t="shared" si="1"/>
        <v>44910</v>
      </c>
      <c r="B14" s="8"/>
      <c r="C14" s="5">
        <f>'Series Detail'!R18</f>
        <v>49201020</v>
      </c>
      <c r="D14" s="5"/>
      <c r="E14" s="5">
        <f>'Series Detail'!S18</f>
        <v>56529305.079999998</v>
      </c>
      <c r="F14" s="8"/>
      <c r="G14" s="5">
        <f>'Series Detail'!T18</f>
        <v>40068980</v>
      </c>
      <c r="H14" s="5"/>
      <c r="I14" s="5">
        <f>'Series Detail'!U18</f>
        <v>0</v>
      </c>
      <c r="J14" s="5"/>
      <c r="K14" s="5">
        <f t="shared" si="0"/>
        <v>145799305.07999998</v>
      </c>
      <c r="L14" s="5"/>
      <c r="M14" s="4"/>
      <c r="P14" s="165"/>
    </row>
    <row r="15" spans="1:22" ht="13.9" x14ac:dyDescent="0.4">
      <c r="A15" s="8">
        <f t="shared" si="1"/>
        <v>45092</v>
      </c>
      <c r="B15" s="8"/>
      <c r="C15" s="5">
        <f>'Series Detail'!R19</f>
        <v>28232993.099999998</v>
      </c>
      <c r="D15" s="5"/>
      <c r="E15" s="5">
        <f>'Series Detail'!S19</f>
        <v>55550130.079999998</v>
      </c>
      <c r="F15" s="8"/>
      <c r="G15" s="5">
        <f>'Series Detail'!T19</f>
        <v>21677006.900000002</v>
      </c>
      <c r="H15" s="5"/>
      <c r="I15" s="5">
        <f>'Series Detail'!U19</f>
        <v>0</v>
      </c>
      <c r="J15" s="5"/>
      <c r="K15" s="5">
        <f t="shared" si="0"/>
        <v>105460130.08</v>
      </c>
      <c r="L15" s="5"/>
      <c r="M15" s="5">
        <f>+K14+K15</f>
        <v>251259435.15999997</v>
      </c>
      <c r="P15" s="165"/>
    </row>
    <row r="16" spans="1:22" ht="13.9" x14ac:dyDescent="0.4">
      <c r="A16" s="8">
        <f t="shared" si="1"/>
        <v>45275</v>
      </c>
      <c r="B16" s="8"/>
      <c r="C16" s="5">
        <f>'Series Detail'!R20</f>
        <v>19319366.600000001</v>
      </c>
      <c r="D16" s="5"/>
      <c r="E16" s="5">
        <f>'Series Detail'!S20</f>
        <v>54785600.079999998</v>
      </c>
      <c r="F16" s="8"/>
      <c r="G16" s="5">
        <f>'Series Detail'!T20</f>
        <v>97320633.400000006</v>
      </c>
      <c r="H16" s="5"/>
      <c r="I16" s="5">
        <f>'Series Detail'!U20</f>
        <v>0</v>
      </c>
      <c r="J16" s="5"/>
      <c r="K16" s="5">
        <f t="shared" si="0"/>
        <v>171425600.08000001</v>
      </c>
      <c r="L16" s="5"/>
      <c r="M16" s="4"/>
      <c r="P16" s="165"/>
    </row>
    <row r="17" spans="1:16" ht="13.9" x14ac:dyDescent="0.4">
      <c r="A17" s="8">
        <f t="shared" si="1"/>
        <v>45458</v>
      </c>
      <c r="B17" s="8"/>
      <c r="C17" s="5">
        <f>'Series Detail'!R21</f>
        <v>20632146.500000004</v>
      </c>
      <c r="D17" s="5"/>
      <c r="E17" s="5">
        <f>'Series Detail'!S21</f>
        <v>54656487.579999998</v>
      </c>
      <c r="F17" s="8"/>
      <c r="G17" s="5">
        <f>'Series Detail'!T21</f>
        <v>30177853.5</v>
      </c>
      <c r="H17" s="5"/>
      <c r="I17" s="5">
        <f>'Series Detail'!U21</f>
        <v>0</v>
      </c>
      <c r="J17" s="5"/>
      <c r="K17" s="5">
        <f t="shared" si="0"/>
        <v>105466487.58</v>
      </c>
      <c r="L17" s="5"/>
      <c r="M17" s="5">
        <f>+K16+K17</f>
        <v>276892087.66000003</v>
      </c>
      <c r="P17" s="165"/>
    </row>
    <row r="18" spans="1:16" ht="13.9" x14ac:dyDescent="0.4">
      <c r="A18" s="8">
        <f t="shared" si="1"/>
        <v>45641</v>
      </c>
      <c r="B18" s="8"/>
      <c r="C18" s="5">
        <f>'Series Detail'!R22</f>
        <v>17916601.25</v>
      </c>
      <c r="D18" s="5"/>
      <c r="E18" s="5">
        <f>'Series Detail'!S22</f>
        <v>53810782.579999998</v>
      </c>
      <c r="F18" s="8"/>
      <c r="G18" s="5">
        <f>'Series Detail'!T22</f>
        <v>92468398.75</v>
      </c>
      <c r="H18" s="5"/>
      <c r="I18" s="5">
        <f>'Series Detail'!U22</f>
        <v>0</v>
      </c>
      <c r="J18" s="5"/>
      <c r="K18" s="5">
        <f t="shared" si="0"/>
        <v>164195782.57999998</v>
      </c>
      <c r="L18" s="5"/>
      <c r="M18" s="4"/>
      <c r="P18" s="165"/>
    </row>
    <row r="19" spans="1:16" ht="13.9" x14ac:dyDescent="0.4">
      <c r="A19" s="8">
        <f t="shared" si="1"/>
        <v>45823</v>
      </c>
      <c r="B19" s="8"/>
      <c r="C19" s="5">
        <f>'Series Detail'!R23</f>
        <v>24303549.200000003</v>
      </c>
      <c r="D19" s="5"/>
      <c r="E19" s="5">
        <f>'Series Detail'!S23</f>
        <v>53674382.579999998</v>
      </c>
      <c r="F19" s="8"/>
      <c r="G19" s="5">
        <f>'Series Detail'!T23</f>
        <v>34711450.800000004</v>
      </c>
      <c r="H19" s="5"/>
      <c r="I19" s="5">
        <f>'Series Detail'!U23</f>
        <v>0</v>
      </c>
      <c r="J19" s="5"/>
      <c r="K19" s="5">
        <f t="shared" si="0"/>
        <v>112689382.58000001</v>
      </c>
      <c r="L19" s="5"/>
      <c r="M19" s="5">
        <f>+K18+K19</f>
        <v>276885165.15999997</v>
      </c>
      <c r="P19" s="165"/>
    </row>
    <row r="20" spans="1:16" ht="13.9" x14ac:dyDescent="0.4">
      <c r="A20" s="8">
        <f t="shared" si="1"/>
        <v>46006</v>
      </c>
      <c r="B20" s="8"/>
      <c r="C20" s="5">
        <f>'Series Detail'!R24</f>
        <v>15031644</v>
      </c>
      <c r="D20" s="5"/>
      <c r="E20" s="5">
        <f>'Series Detail'!S24</f>
        <v>52580400.079999998</v>
      </c>
      <c r="F20" s="8"/>
      <c r="G20" s="5">
        <f>'Series Detail'!T24</f>
        <v>60213356</v>
      </c>
      <c r="H20" s="5"/>
      <c r="I20" s="5">
        <f>'Series Detail'!U24</f>
        <v>0</v>
      </c>
      <c r="J20" s="5"/>
      <c r="K20" s="5">
        <f t="shared" si="0"/>
        <v>127825400.08</v>
      </c>
      <c r="L20" s="5"/>
      <c r="M20" s="4"/>
      <c r="P20" s="165"/>
    </row>
    <row r="21" spans="1:16" ht="13.9" x14ac:dyDescent="0.4">
      <c r="A21" s="8">
        <f t="shared" si="1"/>
        <v>46188</v>
      </c>
      <c r="B21" s="8"/>
      <c r="C21" s="5">
        <f>'Series Detail'!R25</f>
        <v>46047485.400000006</v>
      </c>
      <c r="D21" s="5"/>
      <c r="E21" s="5">
        <f>'Series Detail'!S25</f>
        <v>52296187.579999998</v>
      </c>
      <c r="F21" s="8"/>
      <c r="G21" s="5">
        <f>'Series Detail'!T25</f>
        <v>51852514.599999994</v>
      </c>
      <c r="H21" s="5"/>
      <c r="I21" s="5">
        <f>'Series Detail'!U25</f>
        <v>0</v>
      </c>
      <c r="J21" s="5"/>
      <c r="K21" s="5">
        <f t="shared" si="0"/>
        <v>150196187.57999998</v>
      </c>
      <c r="L21" s="5"/>
      <c r="M21" s="5">
        <f>+K20+K21</f>
        <v>278021587.65999997</v>
      </c>
      <c r="P21" s="165"/>
    </row>
    <row r="22" spans="1:16" ht="13.9" x14ac:dyDescent="0.4">
      <c r="A22" s="8">
        <f t="shared" si="1"/>
        <v>46371</v>
      </c>
      <c r="B22" s="8"/>
      <c r="C22" s="5">
        <f>'Series Detail'!R26</f>
        <v>107829290.40000001</v>
      </c>
      <c r="D22" s="5"/>
      <c r="E22" s="5">
        <f>'Series Detail'!S26</f>
        <v>51086700.079999998</v>
      </c>
      <c r="F22" s="8"/>
      <c r="G22" s="5">
        <f>'Series Detail'!T26</f>
        <v>39230709.600000001</v>
      </c>
      <c r="H22" s="5"/>
      <c r="I22" s="5">
        <f>'Series Detail'!U26</f>
        <v>0</v>
      </c>
      <c r="J22" s="5"/>
      <c r="K22" s="5">
        <f t="shared" si="0"/>
        <v>198146700.08000001</v>
      </c>
      <c r="L22" s="5"/>
      <c r="M22" s="4"/>
      <c r="P22" s="165"/>
    </row>
    <row r="23" spans="1:16" ht="13.9" x14ac:dyDescent="0.4">
      <c r="A23" s="8">
        <f t="shared" si="1"/>
        <v>46553</v>
      </c>
      <c r="B23" s="8"/>
      <c r="C23" s="5">
        <f>'Series Detail'!R27</f>
        <v>36434934.099999994</v>
      </c>
      <c r="D23" s="5"/>
      <c r="E23" s="5">
        <f>'Series Detail'!S27</f>
        <v>48625448.950000003</v>
      </c>
      <c r="F23" s="8"/>
      <c r="G23" s="5">
        <f>'Series Detail'!T27</f>
        <v>43330065.899999999</v>
      </c>
      <c r="H23" s="5"/>
      <c r="I23" s="5">
        <f>'Series Detail'!U27</f>
        <v>0</v>
      </c>
      <c r="J23" s="5"/>
      <c r="K23" s="5">
        <f t="shared" si="0"/>
        <v>128390448.94999999</v>
      </c>
      <c r="L23" s="5"/>
      <c r="M23" s="5">
        <f>+K22+K23</f>
        <v>326537149.02999997</v>
      </c>
      <c r="P23" s="165"/>
    </row>
    <row r="24" spans="1:16" ht="13.9" x14ac:dyDescent="0.4">
      <c r="A24" s="8">
        <f t="shared" si="1"/>
        <v>46736</v>
      </c>
      <c r="B24" s="8"/>
      <c r="C24" s="5">
        <f>'Series Detail'!R28</f>
        <v>143695000</v>
      </c>
      <c r="D24" s="5"/>
      <c r="E24" s="5">
        <f>'Series Detail'!S28</f>
        <v>48274411.450000003</v>
      </c>
      <c r="F24" s="8"/>
      <c r="G24" s="5">
        <f>'Series Detail'!T28</f>
        <v>0</v>
      </c>
      <c r="H24" s="5"/>
      <c r="I24" s="5">
        <f>'Series Detail'!U28</f>
        <v>0</v>
      </c>
      <c r="J24" s="5"/>
      <c r="K24" s="5">
        <f t="shared" si="0"/>
        <v>191969411.44999999</v>
      </c>
      <c r="L24" s="5"/>
      <c r="M24" s="4"/>
      <c r="P24" s="165"/>
    </row>
    <row r="25" spans="1:16" ht="13.9" x14ac:dyDescent="0.4">
      <c r="A25" s="8">
        <f t="shared" si="1"/>
        <v>46919</v>
      </c>
      <c r="B25" s="8"/>
      <c r="C25" s="5">
        <f>'Series Detail'!R29</f>
        <v>15902687.300000001</v>
      </c>
      <c r="D25" s="5"/>
      <c r="E25" s="5">
        <f>'Series Detail'!S29</f>
        <v>44808970.829999998</v>
      </c>
      <c r="F25" s="8"/>
      <c r="G25" s="5">
        <f>'Series Detail'!T29</f>
        <v>83087312.700000003</v>
      </c>
      <c r="H25" s="5"/>
      <c r="I25" s="5">
        <f>'Series Detail'!U29</f>
        <v>0</v>
      </c>
      <c r="J25" s="5"/>
      <c r="K25" s="5">
        <f t="shared" si="0"/>
        <v>143798970.82999998</v>
      </c>
      <c r="L25" s="5"/>
      <c r="M25" s="5">
        <f>+K24+K25</f>
        <v>335768382.27999997</v>
      </c>
      <c r="P25" s="165"/>
    </row>
    <row r="26" spans="1:16" ht="13.9" x14ac:dyDescent="0.4">
      <c r="A26" s="8">
        <f t="shared" si="1"/>
        <v>47102</v>
      </c>
      <c r="B26" s="8"/>
      <c r="C26" s="5">
        <f>'Series Detail'!R30</f>
        <v>160935000</v>
      </c>
      <c r="D26" s="5"/>
      <c r="E26" s="5">
        <f>'Series Detail'!S30</f>
        <v>44644108.329999998</v>
      </c>
      <c r="F26" s="8"/>
      <c r="G26" s="5">
        <f>'Series Detail'!T30</f>
        <v>0</v>
      </c>
      <c r="H26" s="5"/>
      <c r="I26" s="5">
        <f>'Series Detail'!U30</f>
        <v>0</v>
      </c>
      <c r="J26" s="5"/>
      <c r="K26" s="5">
        <f t="shared" si="0"/>
        <v>205579108.32999998</v>
      </c>
      <c r="L26" s="5"/>
      <c r="M26" s="4"/>
      <c r="P26" s="165"/>
    </row>
    <row r="27" spans="1:16" ht="13.9" x14ac:dyDescent="0.4">
      <c r="A27" s="8">
        <f t="shared" si="1"/>
        <v>47284</v>
      </c>
      <c r="B27" s="8"/>
      <c r="C27" s="5">
        <f>'Series Detail'!R31</f>
        <v>15495321.300000001</v>
      </c>
      <c r="D27" s="5"/>
      <c r="E27" s="5">
        <f>'Series Detail'!S31</f>
        <v>40701362.5</v>
      </c>
      <c r="F27" s="8"/>
      <c r="G27" s="5">
        <f>'Series Detail'!T31</f>
        <v>83719678.700000003</v>
      </c>
      <c r="H27" s="5"/>
      <c r="I27" s="5">
        <f>'Series Detail'!U31</f>
        <v>0</v>
      </c>
      <c r="J27" s="5"/>
      <c r="K27" s="5">
        <f t="shared" si="0"/>
        <v>139916362.5</v>
      </c>
      <c r="L27" s="5"/>
      <c r="M27" s="5">
        <f>+K26+K27</f>
        <v>345495470.82999998</v>
      </c>
      <c r="P27" s="165"/>
    </row>
    <row r="28" spans="1:16" ht="13.9" x14ac:dyDescent="0.4">
      <c r="A28" s="8">
        <f t="shared" si="1"/>
        <v>47467</v>
      </c>
      <c r="B28" s="8"/>
      <c r="C28" s="5">
        <f>'Series Detail'!R32</f>
        <v>6595539.0499999998</v>
      </c>
      <c r="D28" s="5"/>
      <c r="E28" s="5">
        <f>'Series Detail'!S32</f>
        <v>40530312.5</v>
      </c>
      <c r="F28" s="8"/>
      <c r="G28" s="5">
        <f>'Series Detail'!T32</f>
        <v>155099460.94999999</v>
      </c>
      <c r="H28" s="5"/>
      <c r="I28" s="5">
        <f>'Series Detail'!U32</f>
        <v>0</v>
      </c>
      <c r="J28" s="5"/>
      <c r="K28" s="5">
        <f t="shared" si="0"/>
        <v>202225312.5</v>
      </c>
      <c r="L28" s="5"/>
      <c r="M28" s="4"/>
      <c r="P28" s="165"/>
    </row>
    <row r="29" spans="1:16" ht="13.9" x14ac:dyDescent="0.4">
      <c r="A29" s="8">
        <f t="shared" si="1"/>
        <v>47649</v>
      </c>
      <c r="B29" s="8"/>
      <c r="C29" s="5">
        <f>'Series Detail'!R33</f>
        <v>3486095.6</v>
      </c>
      <c r="D29" s="5"/>
      <c r="E29" s="5">
        <f>'Series Detail'!S33</f>
        <v>40530312.5</v>
      </c>
      <c r="F29" s="8"/>
      <c r="G29" s="5">
        <f>'Series Detail'!T33</f>
        <v>87108904.400000006</v>
      </c>
      <c r="H29" s="5"/>
      <c r="I29" s="5">
        <f>'Series Detail'!U33</f>
        <v>0</v>
      </c>
      <c r="J29" s="5"/>
      <c r="K29" s="5">
        <f t="shared" si="0"/>
        <v>131125312.5</v>
      </c>
      <c r="L29" s="5"/>
      <c r="M29" s="5">
        <f>+K28+K29</f>
        <v>333350625</v>
      </c>
      <c r="P29" s="165"/>
    </row>
    <row r="30" spans="1:16" ht="13.9" x14ac:dyDescent="0.4">
      <c r="A30" s="8">
        <f t="shared" si="1"/>
        <v>47832</v>
      </c>
      <c r="B30" s="8"/>
      <c r="C30" s="5">
        <f>'Series Detail'!R34</f>
        <v>12504528.5</v>
      </c>
      <c r="D30" s="5"/>
      <c r="E30" s="5">
        <f>'Series Detail'!S34</f>
        <v>40530312.5</v>
      </c>
      <c r="F30" s="8"/>
      <c r="G30" s="5">
        <f>'Series Detail'!T34</f>
        <v>155825471.5</v>
      </c>
      <c r="H30" s="5"/>
      <c r="I30" s="5">
        <f>'Series Detail'!U34</f>
        <v>0</v>
      </c>
      <c r="J30" s="5"/>
      <c r="K30" s="5">
        <f t="shared" si="0"/>
        <v>208860312.5</v>
      </c>
      <c r="L30" s="5"/>
      <c r="M30" s="4"/>
      <c r="P30" s="165"/>
    </row>
    <row r="31" spans="1:16" ht="13.9" x14ac:dyDescent="0.4">
      <c r="A31" s="8">
        <f t="shared" si="1"/>
        <v>48014</v>
      </c>
      <c r="B31" s="8"/>
      <c r="C31" s="5">
        <f>'Series Detail'!R35</f>
        <v>3716425.6</v>
      </c>
      <c r="D31" s="5"/>
      <c r="E31" s="5">
        <f>'Series Detail'!S35</f>
        <v>40364437.5</v>
      </c>
      <c r="F31" s="8"/>
      <c r="G31" s="5">
        <f>'Series Detail'!T35</f>
        <v>92413574.400000006</v>
      </c>
      <c r="H31" s="5"/>
      <c r="I31" s="5">
        <f>'Series Detail'!U35</f>
        <v>0</v>
      </c>
      <c r="J31" s="5"/>
      <c r="K31" s="5">
        <f t="shared" si="0"/>
        <v>136494437.5</v>
      </c>
      <c r="L31" s="5"/>
      <c r="M31" s="5">
        <f>+K30+K31</f>
        <v>345354750</v>
      </c>
      <c r="P31" s="165"/>
    </row>
    <row r="32" spans="1:16" ht="13.9" x14ac:dyDescent="0.4">
      <c r="A32" s="8">
        <f t="shared" si="1"/>
        <v>48197</v>
      </c>
      <c r="B32" s="8"/>
      <c r="C32" s="5">
        <f>'Series Detail'!R36</f>
        <v>9249365.4499999993</v>
      </c>
      <c r="D32" s="5"/>
      <c r="E32" s="5">
        <f>'Series Detail'!S36</f>
        <v>41774188.75</v>
      </c>
      <c r="F32" s="8"/>
      <c r="G32" s="5">
        <f>'Series Detail'!T36</f>
        <v>156470634.55000001</v>
      </c>
      <c r="H32" s="5"/>
      <c r="I32" s="5">
        <f>'Series Detail'!U36</f>
        <v>0</v>
      </c>
      <c r="J32" s="5"/>
      <c r="K32" s="5">
        <f t="shared" si="0"/>
        <v>207494188.75</v>
      </c>
      <c r="L32" s="5"/>
      <c r="M32" s="4"/>
      <c r="P32" s="165"/>
    </row>
    <row r="33" spans="1:16" ht="13.9" x14ac:dyDescent="0.4">
      <c r="A33" s="8">
        <f t="shared" si="1"/>
        <v>48380</v>
      </c>
      <c r="B33" s="8"/>
      <c r="C33" s="5">
        <f>'Series Detail'!R37</f>
        <v>3401631.2</v>
      </c>
      <c r="D33" s="5"/>
      <c r="E33" s="5">
        <f>'Series Detail'!S37</f>
        <v>41673563.75</v>
      </c>
      <c r="F33" s="8"/>
      <c r="G33" s="5">
        <f>'Series Detail'!T37</f>
        <v>92773368.799999997</v>
      </c>
      <c r="H33" s="5"/>
      <c r="I33" s="5">
        <f>'Series Detail'!U37</f>
        <v>0</v>
      </c>
      <c r="J33" s="5"/>
      <c r="K33" s="5">
        <f t="shared" si="0"/>
        <v>137848563.75</v>
      </c>
      <c r="L33" s="5"/>
      <c r="M33" s="5">
        <f>+K32+K33</f>
        <v>345342752.5</v>
      </c>
      <c r="P33" s="165"/>
    </row>
    <row r="34" spans="1:16" ht="13.9" x14ac:dyDescent="0.4">
      <c r="A34" s="8">
        <f t="shared" si="1"/>
        <v>48563</v>
      </c>
      <c r="B34" s="8"/>
      <c r="C34" s="5">
        <f>'Series Detail'!R38</f>
        <v>8868731.25</v>
      </c>
      <c r="D34" s="5"/>
      <c r="E34" s="5">
        <f>'Series Detail'!S38</f>
        <v>41661438.75</v>
      </c>
      <c r="F34" s="8"/>
      <c r="G34" s="5">
        <f>'Series Detail'!T38</f>
        <v>157046268.75</v>
      </c>
      <c r="H34" s="5"/>
      <c r="I34" s="5">
        <f>'Series Detail'!U38</f>
        <v>0</v>
      </c>
      <c r="J34" s="5"/>
      <c r="K34" s="5">
        <f t="shared" si="0"/>
        <v>207576438.75</v>
      </c>
      <c r="L34" s="5"/>
      <c r="M34" s="4"/>
      <c r="P34" s="165"/>
    </row>
    <row r="35" spans="1:16" ht="13.9" x14ac:dyDescent="0.4">
      <c r="A35" s="8">
        <f t="shared" si="1"/>
        <v>48745</v>
      </c>
      <c r="B35" s="8"/>
      <c r="C35" s="5">
        <f>'Series Detail'!R39</f>
        <v>3130112.8</v>
      </c>
      <c r="D35" s="5"/>
      <c r="E35" s="5">
        <f>'Series Detail'!S39</f>
        <v>41555938.75</v>
      </c>
      <c r="F35" s="8"/>
      <c r="G35" s="5">
        <f>'Series Detail'!T39</f>
        <v>93094887.200000003</v>
      </c>
      <c r="H35" s="5"/>
      <c r="I35" s="5">
        <f>'Series Detail'!U39</f>
        <v>0</v>
      </c>
      <c r="J35" s="5"/>
      <c r="K35" s="5">
        <f t="shared" si="0"/>
        <v>137780938.75</v>
      </c>
      <c r="L35" s="5"/>
      <c r="M35" s="5">
        <f>+K34+K35</f>
        <v>345357377.5</v>
      </c>
      <c r="P35" s="165"/>
    </row>
    <row r="36" spans="1:16" ht="13.9" x14ac:dyDescent="0.4">
      <c r="A36" s="8">
        <f t="shared" si="1"/>
        <v>48928</v>
      </c>
      <c r="B36" s="8"/>
      <c r="C36" s="5">
        <f>'Series Detail'!R40</f>
        <v>8542775.0500000007</v>
      </c>
      <c r="D36" s="5"/>
      <c r="E36" s="5">
        <f>'Series Detail'!S40</f>
        <v>41542563.75</v>
      </c>
      <c r="F36" s="8"/>
      <c r="G36" s="5">
        <f>'Series Detail'!T40</f>
        <v>157557224.94999999</v>
      </c>
      <c r="H36" s="5"/>
      <c r="I36" s="5">
        <f>'Series Detail'!U40</f>
        <v>0</v>
      </c>
      <c r="J36" s="5"/>
      <c r="K36" s="5">
        <f t="shared" si="0"/>
        <v>207642563.75</v>
      </c>
      <c r="L36" s="5"/>
      <c r="M36" s="4"/>
      <c r="P36" s="165"/>
    </row>
    <row r="37" spans="1:16" ht="13.9" x14ac:dyDescent="0.4">
      <c r="A37" s="8">
        <f t="shared" si="1"/>
        <v>49110</v>
      </c>
      <c r="B37" s="8"/>
      <c r="C37" s="5">
        <f>'Series Detail'!R41</f>
        <v>2889956.6</v>
      </c>
      <c r="D37" s="5"/>
      <c r="E37" s="5">
        <f>'Series Detail'!S41</f>
        <v>41432438.75</v>
      </c>
      <c r="F37" s="8"/>
      <c r="G37" s="5">
        <f>'Series Detail'!T41</f>
        <v>93380043.400000006</v>
      </c>
      <c r="H37" s="5"/>
      <c r="I37" s="5">
        <f>'Series Detail'!U41</f>
        <v>0</v>
      </c>
      <c r="J37" s="5"/>
      <c r="K37" s="5">
        <f t="shared" si="0"/>
        <v>137702438.75</v>
      </c>
      <c r="L37" s="5"/>
      <c r="M37" s="5">
        <f>+K36+K37</f>
        <v>345345002.5</v>
      </c>
      <c r="P37" s="165"/>
    </row>
    <row r="38" spans="1:16" ht="13.9" x14ac:dyDescent="0.4">
      <c r="A38" s="8">
        <f t="shared" si="1"/>
        <v>49293</v>
      </c>
      <c r="B38" s="8"/>
      <c r="C38" s="5">
        <f>'Series Detail'!R42</f>
        <v>8301795.1500000004</v>
      </c>
      <c r="D38" s="5"/>
      <c r="E38" s="5">
        <f>'Series Detail'!S42</f>
        <v>41417938.75</v>
      </c>
      <c r="F38" s="8"/>
      <c r="G38" s="5">
        <f>'Series Detail'!T42</f>
        <v>158013204.84999999</v>
      </c>
      <c r="H38" s="5"/>
      <c r="I38" s="5">
        <f>'Series Detail'!U42</f>
        <v>0</v>
      </c>
      <c r="J38" s="5"/>
      <c r="K38" s="5">
        <f t="shared" si="0"/>
        <v>207732938.75</v>
      </c>
      <c r="L38" s="5"/>
      <c r="M38" s="4"/>
      <c r="P38" s="165"/>
    </row>
    <row r="39" spans="1:16" ht="13.9" x14ac:dyDescent="0.4">
      <c r="A39" s="8">
        <f t="shared" si="1"/>
        <v>49475</v>
      </c>
      <c r="B39" s="8"/>
      <c r="C39" s="5">
        <f>'Series Detail'!R43</f>
        <v>2685421.2</v>
      </c>
      <c r="D39" s="5"/>
      <c r="E39" s="5">
        <f>'Series Detail'!S43</f>
        <v>41302438.75</v>
      </c>
      <c r="F39" s="8"/>
      <c r="G39" s="5">
        <f>'Series Detail'!T43</f>
        <v>93634578.799999997</v>
      </c>
      <c r="H39" s="5"/>
      <c r="I39" s="5">
        <f>'Series Detail'!U43</f>
        <v>0</v>
      </c>
      <c r="J39" s="5"/>
      <c r="K39" s="5">
        <f t="shared" si="0"/>
        <v>137622438.75</v>
      </c>
      <c r="L39" s="5"/>
      <c r="M39" s="5">
        <f>+K38+K39</f>
        <v>345355377.5</v>
      </c>
      <c r="P39" s="165"/>
    </row>
    <row r="40" spans="1:16" ht="13.9" x14ac:dyDescent="0.4">
      <c r="A40" s="8">
        <f t="shared" si="1"/>
        <v>49658</v>
      </c>
      <c r="B40" s="8"/>
      <c r="C40" s="5">
        <f>'Series Detail'!R44</f>
        <v>6555709.0499999998</v>
      </c>
      <c r="D40" s="5"/>
      <c r="E40" s="5">
        <f>'Series Detail'!S44</f>
        <v>41286688.75</v>
      </c>
      <c r="F40" s="8"/>
      <c r="G40" s="5">
        <f>'Series Detail'!T44</f>
        <v>159959290.94999999</v>
      </c>
      <c r="H40" s="5"/>
      <c r="I40" s="5">
        <f>'Series Detail'!U44</f>
        <v>0</v>
      </c>
      <c r="J40" s="5"/>
      <c r="K40" s="5">
        <f t="shared" si="0"/>
        <v>207801688.75</v>
      </c>
      <c r="L40" s="5"/>
      <c r="M40" s="4"/>
      <c r="P40" s="165"/>
    </row>
    <row r="41" spans="1:16" ht="13.9" x14ac:dyDescent="0.4">
      <c r="A41" s="8">
        <f t="shared" si="1"/>
        <v>49841</v>
      </c>
      <c r="B41" s="8"/>
      <c r="C41" s="5">
        <f>'Series Detail'!R45</f>
        <v>2514592.7999999998</v>
      </c>
      <c r="D41" s="5"/>
      <c r="E41" s="5">
        <f>'Series Detail'!S45</f>
        <v>41171146.25</v>
      </c>
      <c r="F41" s="8"/>
      <c r="G41" s="5">
        <f>'Series Detail'!T45</f>
        <v>93860407.200000003</v>
      </c>
      <c r="H41" s="5"/>
      <c r="I41" s="5">
        <f>'Series Detail'!U45</f>
        <v>0</v>
      </c>
      <c r="J41" s="5"/>
      <c r="K41" s="5">
        <f t="shared" si="0"/>
        <v>137546146.25</v>
      </c>
      <c r="L41" s="5"/>
      <c r="M41" s="5">
        <f>+K40+K41</f>
        <v>345347835</v>
      </c>
      <c r="P41" s="165"/>
    </row>
    <row r="42" spans="1:16" ht="13.9" x14ac:dyDescent="0.4">
      <c r="A42" s="8">
        <f t="shared" si="1"/>
        <v>50024</v>
      </c>
      <c r="B42" s="8"/>
      <c r="C42" s="5">
        <f>'Series Detail'!R46</f>
        <v>6338153.4000000004</v>
      </c>
      <c r="D42" s="5"/>
      <c r="E42" s="5">
        <f>'Series Detail'!S46</f>
        <v>41154021.25</v>
      </c>
      <c r="F42" s="8"/>
      <c r="G42" s="5">
        <f>'Series Detail'!T46</f>
        <v>160396846.59999999</v>
      </c>
      <c r="H42" s="5"/>
      <c r="I42" s="5">
        <f>'Series Detail'!U46</f>
        <v>0</v>
      </c>
      <c r="J42" s="5"/>
      <c r="K42" s="5">
        <f t="shared" si="0"/>
        <v>207889021.25</v>
      </c>
      <c r="L42" s="5"/>
      <c r="M42" s="4"/>
      <c r="P42" s="165"/>
    </row>
    <row r="43" spans="1:16" ht="13.9" x14ac:dyDescent="0.4">
      <c r="A43" s="8">
        <f t="shared" si="1"/>
        <v>50206</v>
      </c>
      <c r="B43" s="8"/>
      <c r="C43" s="5">
        <f>'Series Detail'!R47</f>
        <v>2368643.7999999998</v>
      </c>
      <c r="D43" s="5"/>
      <c r="E43" s="5">
        <f>'Series Detail'!S47</f>
        <v>41033226.25</v>
      </c>
      <c r="F43" s="8"/>
      <c r="G43" s="5">
        <f>'Series Detail'!T47</f>
        <v>94061356.200000003</v>
      </c>
      <c r="H43" s="5"/>
      <c r="I43" s="5">
        <f>'Series Detail'!U47</f>
        <v>0</v>
      </c>
      <c r="J43" s="5"/>
      <c r="K43" s="5">
        <f t="shared" si="0"/>
        <v>137463226.25</v>
      </c>
      <c r="L43" s="5"/>
      <c r="M43" s="5">
        <f>+K42+K43</f>
        <v>345352247.5</v>
      </c>
      <c r="P43" s="165"/>
    </row>
    <row r="44" spans="1:16" ht="13.9" x14ac:dyDescent="0.4">
      <c r="A44" s="8">
        <f t="shared" si="1"/>
        <v>50389</v>
      </c>
      <c r="B44" s="8"/>
      <c r="C44" s="5">
        <f>'Series Detail'!R48</f>
        <v>6159404.5499999998</v>
      </c>
      <c r="D44" s="5"/>
      <c r="E44" s="5">
        <f>'Series Detail'!S48</f>
        <v>41014726.25</v>
      </c>
      <c r="F44" s="8"/>
      <c r="G44" s="5">
        <f>'Series Detail'!T48</f>
        <v>160795595.44999999</v>
      </c>
      <c r="H44" s="5"/>
      <c r="I44" s="5">
        <f>'Series Detail'!U48</f>
        <v>0</v>
      </c>
      <c r="J44" s="5"/>
      <c r="K44" s="5">
        <f t="shared" si="0"/>
        <v>207969726.25</v>
      </c>
      <c r="L44" s="5"/>
      <c r="M44" s="4"/>
      <c r="P44" s="165"/>
    </row>
    <row r="45" spans="1:16" ht="13.9" x14ac:dyDescent="0.4">
      <c r="A45" s="8">
        <f t="shared" si="1"/>
        <v>50571</v>
      </c>
      <c r="B45" s="8"/>
      <c r="C45" s="5">
        <f>'Series Detail'!R49</f>
        <v>2248746.6</v>
      </c>
      <c r="D45" s="5"/>
      <c r="E45" s="5">
        <f>'Series Detail'!S49</f>
        <v>40888678.75</v>
      </c>
      <c r="F45" s="8"/>
      <c r="G45" s="5">
        <f>'Series Detail'!T49</f>
        <v>94241253.400000006</v>
      </c>
      <c r="H45" s="5"/>
      <c r="I45" s="5">
        <f>'Series Detail'!U49</f>
        <v>0</v>
      </c>
      <c r="J45" s="5"/>
      <c r="K45" s="5">
        <f t="shared" si="0"/>
        <v>137378678.75</v>
      </c>
      <c r="L45" s="5"/>
      <c r="M45" s="5">
        <f>+K44+K45</f>
        <v>345348405</v>
      </c>
      <c r="P45" s="165"/>
    </row>
    <row r="46" spans="1:16" ht="13.9" x14ac:dyDescent="0.4">
      <c r="A46" s="8">
        <f t="shared" si="1"/>
        <v>50754</v>
      </c>
      <c r="B46" s="8"/>
      <c r="C46" s="5">
        <f>'Series Detail'!R50</f>
        <v>5990942.8499999996</v>
      </c>
      <c r="D46" s="5"/>
      <c r="E46" s="5">
        <f>'Series Detail'!S50</f>
        <v>40868678.75</v>
      </c>
      <c r="F46" s="8"/>
      <c r="G46" s="5">
        <f>'Series Detail'!T50</f>
        <v>161204057.14999998</v>
      </c>
      <c r="H46" s="5"/>
      <c r="I46" s="5">
        <f>'Series Detail'!U50</f>
        <v>0</v>
      </c>
      <c r="J46" s="5"/>
      <c r="K46" s="5">
        <f t="shared" si="0"/>
        <v>208063678.74999997</v>
      </c>
      <c r="L46" s="5"/>
      <c r="M46" s="4"/>
      <c r="P46" s="165"/>
    </row>
    <row r="47" spans="1:16" ht="13.9" x14ac:dyDescent="0.4">
      <c r="A47" s="8">
        <f t="shared" si="1"/>
        <v>50936</v>
      </c>
      <c r="B47" s="8"/>
      <c r="C47" s="5">
        <f>'Series Detail'!R51</f>
        <v>2154901.2000000002</v>
      </c>
      <c r="D47" s="5"/>
      <c r="E47" s="5">
        <f>'Series Detail'!S51</f>
        <v>40734040</v>
      </c>
      <c r="F47" s="8"/>
      <c r="G47" s="5">
        <f>'Series Detail'!T51</f>
        <v>94400098.799999997</v>
      </c>
      <c r="H47" s="5"/>
      <c r="I47" s="5">
        <f>'Series Detail'!U51</f>
        <v>0</v>
      </c>
      <c r="J47" s="5"/>
      <c r="K47" s="5">
        <f t="shared" si="0"/>
        <v>137289040</v>
      </c>
      <c r="L47" s="5"/>
      <c r="M47" s="5">
        <f>+K46+K47</f>
        <v>345352718.75</v>
      </c>
      <c r="P47" s="165"/>
    </row>
    <row r="48" spans="1:16" ht="13.9" x14ac:dyDescent="0.4">
      <c r="A48" s="8">
        <f t="shared" si="1"/>
        <v>51119</v>
      </c>
      <c r="B48" s="8"/>
      <c r="C48" s="5">
        <f>'Series Detail'!R52</f>
        <v>5897223.4500000002</v>
      </c>
      <c r="D48" s="5"/>
      <c r="E48" s="5">
        <f>'Series Detail'!S52</f>
        <v>40712415</v>
      </c>
      <c r="F48" s="8"/>
      <c r="G48" s="5">
        <f>'Series Detail'!T52</f>
        <v>161547776.55000001</v>
      </c>
      <c r="H48" s="5"/>
      <c r="I48" s="5">
        <f>'Series Detail'!U52</f>
        <v>0</v>
      </c>
      <c r="J48" s="5"/>
      <c r="K48" s="5">
        <f t="shared" si="0"/>
        <v>208157415</v>
      </c>
      <c r="L48" s="5"/>
      <c r="M48" s="4"/>
      <c r="P48" s="165"/>
    </row>
    <row r="49" spans="1:16" ht="13.9" x14ac:dyDescent="0.4">
      <c r="A49" s="8">
        <f t="shared" si="1"/>
        <v>51302</v>
      </c>
      <c r="B49" s="8"/>
      <c r="C49" s="5">
        <f>'Series Detail'!R53</f>
        <v>2077323.1</v>
      </c>
      <c r="D49" s="5"/>
      <c r="E49" s="5">
        <f>'Series Detail'!S53</f>
        <v>40571665</v>
      </c>
      <c r="F49" s="8"/>
      <c r="G49" s="5">
        <f>'Series Detail'!T53</f>
        <v>94542676.900000006</v>
      </c>
      <c r="H49" s="5"/>
      <c r="I49" s="5">
        <f>'Series Detail'!U53</f>
        <v>0</v>
      </c>
      <c r="J49" s="5"/>
      <c r="K49" s="5">
        <f t="shared" si="0"/>
        <v>137191665</v>
      </c>
      <c r="L49" s="5"/>
      <c r="M49" s="5">
        <f>+K48+K49</f>
        <v>345349080</v>
      </c>
      <c r="P49" s="165"/>
    </row>
    <row r="50" spans="1:16" ht="13.9" x14ac:dyDescent="0.4">
      <c r="A50" s="8">
        <f t="shared" si="1"/>
        <v>51485</v>
      </c>
      <c r="B50" s="8"/>
      <c r="C50" s="5">
        <f>'Series Detail'!R54</f>
        <v>5842839.3499999996</v>
      </c>
      <c r="D50" s="5"/>
      <c r="E50" s="5">
        <f>'Series Detail'!S54</f>
        <v>40548415</v>
      </c>
      <c r="F50" s="8"/>
      <c r="G50" s="5">
        <f>'Series Detail'!T54</f>
        <v>161867160.65000001</v>
      </c>
      <c r="H50" s="5"/>
      <c r="I50" s="5">
        <f>'Series Detail'!U54</f>
        <v>0</v>
      </c>
      <c r="J50" s="5"/>
      <c r="K50" s="5">
        <f t="shared" si="0"/>
        <v>208258415</v>
      </c>
      <c r="L50" s="5"/>
      <c r="M50" s="4"/>
      <c r="P50" s="165"/>
    </row>
    <row r="51" spans="1:16" ht="13.9" x14ac:dyDescent="0.4">
      <c r="A51" s="8">
        <f t="shared" si="1"/>
        <v>51667</v>
      </c>
      <c r="B51" s="8"/>
      <c r="C51" s="5">
        <f>'Series Detail'!R55</f>
        <v>14792558</v>
      </c>
      <c r="D51" s="5"/>
      <c r="E51" s="5">
        <f>'Series Detail'!S55</f>
        <v>40401186.25</v>
      </c>
      <c r="F51" s="8"/>
      <c r="G51" s="5">
        <f>'Series Detail'!T55</f>
        <v>81897298.599999994</v>
      </c>
      <c r="H51" s="5"/>
      <c r="I51" s="5">
        <f>'Series Detail'!U55</f>
        <v>0</v>
      </c>
      <c r="J51" s="5"/>
      <c r="K51" s="5">
        <f t="shared" si="0"/>
        <v>137091042.84999999</v>
      </c>
      <c r="L51" s="5"/>
      <c r="M51" s="5">
        <f>+K50+K51</f>
        <v>345349457.85000002</v>
      </c>
      <c r="P51" s="165"/>
    </row>
    <row r="52" spans="1:16" ht="13.9" x14ac:dyDescent="0.4">
      <c r="A52" s="8">
        <f t="shared" si="1"/>
        <v>51850</v>
      </c>
      <c r="B52" s="8"/>
      <c r="C52" s="5">
        <f>'Series Detail'!R56</f>
        <v>123051135.40000001</v>
      </c>
      <c r="D52" s="5"/>
      <c r="E52" s="5">
        <f>'Series Detail'!S56</f>
        <v>40377811.25</v>
      </c>
      <c r="F52" s="8"/>
      <c r="G52" s="5">
        <f>'Series Detail'!T56</f>
        <v>34863864.600000001</v>
      </c>
      <c r="H52" s="5"/>
      <c r="I52" s="5">
        <f>'Series Detail'!U56</f>
        <v>0</v>
      </c>
      <c r="J52" s="5"/>
      <c r="K52" s="5">
        <f t="shared" si="0"/>
        <v>198292811.25</v>
      </c>
      <c r="L52" s="5"/>
      <c r="M52" s="4"/>
      <c r="P52" s="165"/>
    </row>
    <row r="53" spans="1:16" ht="13.9" x14ac:dyDescent="0.4">
      <c r="A53" s="8">
        <f t="shared" si="1"/>
        <v>52032</v>
      </c>
      <c r="B53" s="8"/>
      <c r="C53" s="5">
        <f>'Series Detail'!R57</f>
        <v>174875000</v>
      </c>
      <c r="D53" s="5"/>
      <c r="E53" s="5">
        <f>'Series Detail'!S57</f>
        <v>37692212.5</v>
      </c>
      <c r="F53" s="8"/>
      <c r="G53" s="5">
        <f>'Series Detail'!T57</f>
        <v>0</v>
      </c>
      <c r="H53" s="5"/>
      <c r="I53" s="5">
        <f>'Series Detail'!U57</f>
        <v>0</v>
      </c>
      <c r="J53" s="5"/>
      <c r="K53" s="5">
        <f t="shared" si="0"/>
        <v>212567212.5</v>
      </c>
      <c r="L53" s="5"/>
      <c r="M53" s="5">
        <f>+K52+K53</f>
        <v>410860023.75</v>
      </c>
      <c r="P53" s="165"/>
    </row>
    <row r="54" spans="1:16" ht="13.9" x14ac:dyDescent="0.4">
      <c r="A54" s="8">
        <f t="shared" si="1"/>
        <v>52215</v>
      </c>
      <c r="B54" s="8"/>
      <c r="C54" s="5">
        <f>'Series Detail'!R58</f>
        <v>7083967.5</v>
      </c>
      <c r="D54" s="5"/>
      <c r="E54" s="5">
        <f>'Series Detail'!S58</f>
        <v>33548431.25</v>
      </c>
      <c r="F54" s="8"/>
      <c r="G54" s="5">
        <f>'Series Detail'!T58</f>
        <v>2206032.5</v>
      </c>
      <c r="H54" s="5"/>
      <c r="I54" s="5">
        <f>'Series Detail'!U58</f>
        <v>0</v>
      </c>
      <c r="J54" s="5"/>
      <c r="K54" s="5">
        <f t="shared" si="0"/>
        <v>42838431.25</v>
      </c>
      <c r="L54" s="5"/>
      <c r="M54" s="4"/>
      <c r="P54" s="165"/>
    </row>
    <row r="55" spans="1:16" ht="13.9" x14ac:dyDescent="0.4">
      <c r="A55" s="8">
        <f t="shared" si="1"/>
        <v>52397</v>
      </c>
      <c r="B55" s="8"/>
      <c r="C55" s="5">
        <f>'Series Detail'!R59</f>
        <v>36068329.5</v>
      </c>
      <c r="D55" s="5"/>
      <c r="E55" s="5">
        <f>'Series Detail'!S59</f>
        <v>33319650</v>
      </c>
      <c r="F55" s="8"/>
      <c r="G55" s="5">
        <f>'Series Detail'!T59</f>
        <v>231401670.5</v>
      </c>
      <c r="H55" s="5"/>
      <c r="I55" s="5">
        <f>'Series Detail'!U59</f>
        <v>0</v>
      </c>
      <c r="J55" s="5"/>
      <c r="K55" s="5">
        <f t="shared" si="0"/>
        <v>300789650</v>
      </c>
      <c r="L55" s="5"/>
      <c r="M55" s="5">
        <f>+K54+K55</f>
        <v>343628081.25</v>
      </c>
      <c r="P55" s="165"/>
    </row>
    <row r="56" spans="1:16" ht="13.9" x14ac:dyDescent="0.4">
      <c r="A56" s="8">
        <f t="shared" si="1"/>
        <v>52580</v>
      </c>
      <c r="B56" s="8"/>
      <c r="C56" s="5">
        <f>'Series Detail'!R60</f>
        <v>7408537.5999999996</v>
      </c>
      <c r="D56" s="5"/>
      <c r="E56" s="5">
        <f>'Series Detail'!S60</f>
        <v>33319650</v>
      </c>
      <c r="F56" s="8"/>
      <c r="G56" s="5">
        <f>'Series Detail'!T60</f>
        <v>2351462.3999999999</v>
      </c>
      <c r="H56" s="5"/>
      <c r="I56" s="5">
        <f>'Series Detail'!U60</f>
        <v>0</v>
      </c>
      <c r="J56" s="5"/>
      <c r="K56" s="5">
        <f t="shared" si="0"/>
        <v>43079650</v>
      </c>
      <c r="L56" s="5"/>
      <c r="M56" s="4"/>
      <c r="P56" s="165"/>
    </row>
    <row r="57" spans="1:16" ht="13.9" x14ac:dyDescent="0.4">
      <c r="A57" s="8">
        <f t="shared" si="1"/>
        <v>52763</v>
      </c>
      <c r="B57" s="8"/>
      <c r="C57" s="5">
        <f>'Series Detail'!R61</f>
        <v>33701220</v>
      </c>
      <c r="D57" s="5"/>
      <c r="E57" s="5">
        <f>'Series Detail'!S61</f>
        <v>33076865</v>
      </c>
      <c r="F57" s="8"/>
      <c r="G57" s="5">
        <f>'Series Detail'!T61</f>
        <v>233768780</v>
      </c>
      <c r="H57" s="5"/>
      <c r="I57" s="5">
        <f>'Series Detail'!U61</f>
        <v>0</v>
      </c>
      <c r="J57" s="5"/>
      <c r="K57" s="5">
        <f t="shared" si="0"/>
        <v>300546865</v>
      </c>
      <c r="L57" s="5"/>
      <c r="M57" s="5">
        <f>+K56+K57</f>
        <v>343626515</v>
      </c>
      <c r="P57" s="165"/>
    </row>
    <row r="58" spans="1:16" ht="13.9" x14ac:dyDescent="0.4">
      <c r="A58" s="8">
        <f t="shared" si="1"/>
        <v>52946</v>
      </c>
      <c r="B58" s="8"/>
      <c r="C58" s="5">
        <f>'Series Detail'!R62</f>
        <v>7792577.5999999996</v>
      </c>
      <c r="D58" s="5"/>
      <c r="E58" s="5">
        <f>'Series Detail'!S62</f>
        <v>33076865</v>
      </c>
      <c r="F58" s="8"/>
      <c r="G58" s="5">
        <f>'Series Detail'!T62</f>
        <v>2472422.3999999999</v>
      </c>
      <c r="H58" s="5"/>
      <c r="I58" s="5">
        <f>'Series Detail'!U62</f>
        <v>0</v>
      </c>
      <c r="J58" s="5"/>
      <c r="K58" s="5">
        <f t="shared" si="0"/>
        <v>43341865</v>
      </c>
      <c r="L58" s="5"/>
      <c r="M58" s="4"/>
      <c r="P58" s="165"/>
    </row>
    <row r="59" spans="1:16" ht="13.9" x14ac:dyDescent="0.4">
      <c r="A59" s="8">
        <f t="shared" si="1"/>
        <v>53128</v>
      </c>
      <c r="B59" s="8"/>
      <c r="C59" s="5">
        <f>'Series Detail'!R63</f>
        <v>31689253.199999999</v>
      </c>
      <c r="D59" s="5"/>
      <c r="E59" s="5">
        <f>'Series Detail'!S63</f>
        <v>32821517.5</v>
      </c>
      <c r="F59" s="8"/>
      <c r="G59" s="5">
        <f>'Series Detail'!T63</f>
        <v>235775746.80000001</v>
      </c>
      <c r="H59" s="5"/>
      <c r="I59" s="5">
        <f>'Series Detail'!U63</f>
        <v>0</v>
      </c>
      <c r="J59" s="5"/>
      <c r="K59" s="5">
        <f t="shared" si="0"/>
        <v>300286517.5</v>
      </c>
      <c r="L59" s="5"/>
      <c r="M59" s="5">
        <f>+K58+K59</f>
        <v>343628382.5</v>
      </c>
      <c r="P59" s="165"/>
    </row>
    <row r="60" spans="1:16" ht="13.9" x14ac:dyDescent="0.4">
      <c r="A60" s="8">
        <f t="shared" si="1"/>
        <v>53311</v>
      </c>
      <c r="B60" s="8"/>
      <c r="C60" s="5">
        <f>'Series Detail'!R64</f>
        <v>8184198.4000000004</v>
      </c>
      <c r="D60" s="5"/>
      <c r="E60" s="5">
        <f>'Series Detail'!S64</f>
        <v>32821517.5</v>
      </c>
      <c r="F60" s="8"/>
      <c r="G60" s="5">
        <f>'Series Detail'!T64</f>
        <v>2595801.6</v>
      </c>
      <c r="H60" s="5"/>
      <c r="I60" s="5">
        <f>'Series Detail'!U64</f>
        <v>0</v>
      </c>
      <c r="J60" s="5"/>
      <c r="K60" s="5">
        <f t="shared" si="0"/>
        <v>43601517.5</v>
      </c>
      <c r="L60" s="5"/>
      <c r="M60" s="4"/>
      <c r="P60" s="165"/>
    </row>
    <row r="61" spans="1:16" ht="13.9" x14ac:dyDescent="0.4">
      <c r="A61" s="8">
        <f t="shared" si="1"/>
        <v>53493</v>
      </c>
      <c r="B61" s="8"/>
      <c r="C61" s="5">
        <f>'Series Detail'!R65</f>
        <v>29798832.699999999</v>
      </c>
      <c r="D61" s="5"/>
      <c r="E61" s="5">
        <f>'Series Detail'!S65</f>
        <v>32553358.75</v>
      </c>
      <c r="F61" s="8"/>
      <c r="G61" s="5">
        <f>'Series Detail'!T65</f>
        <v>237671167.30000001</v>
      </c>
      <c r="H61" s="5"/>
      <c r="I61" s="5">
        <f>'Series Detail'!U65</f>
        <v>0</v>
      </c>
      <c r="J61" s="5"/>
      <c r="K61" s="5">
        <f t="shared" si="0"/>
        <v>300023358.75</v>
      </c>
      <c r="L61" s="5"/>
      <c r="M61" s="5">
        <f>+K60+K61</f>
        <v>343624876.25</v>
      </c>
      <c r="P61" s="165"/>
    </row>
    <row r="62" spans="1:16" ht="13.9" x14ac:dyDescent="0.4">
      <c r="A62" s="8">
        <f t="shared" si="1"/>
        <v>53676</v>
      </c>
      <c r="B62" s="8"/>
      <c r="C62" s="5">
        <f>'Series Detail'!R66</f>
        <v>63856142.399999999</v>
      </c>
      <c r="D62" s="5"/>
      <c r="E62" s="5">
        <f>'Series Detail'!S66</f>
        <v>32553358.75</v>
      </c>
      <c r="F62" s="8"/>
      <c r="G62" s="5">
        <f>'Series Detail'!T66</f>
        <v>2728857.6000000001</v>
      </c>
      <c r="H62" s="5"/>
      <c r="I62" s="5">
        <f>'Series Detail'!U66</f>
        <v>0</v>
      </c>
      <c r="J62" s="5"/>
      <c r="K62" s="5">
        <f t="shared" si="0"/>
        <v>99138358.75</v>
      </c>
      <c r="L62" s="5"/>
      <c r="M62" s="4"/>
      <c r="P62" s="165"/>
    </row>
    <row r="63" spans="1:16" ht="13.9" x14ac:dyDescent="0.4">
      <c r="A63" s="8">
        <f t="shared" si="1"/>
        <v>53858</v>
      </c>
      <c r="B63" s="8"/>
      <c r="C63" s="5">
        <f>'Series Detail'!R67</f>
        <v>22376212.199999999</v>
      </c>
      <c r="D63" s="5"/>
      <c r="E63" s="5">
        <f>'Series Detail'!S67</f>
        <v>30890143.75</v>
      </c>
      <c r="F63" s="8"/>
      <c r="G63" s="5">
        <f>'Series Detail'!T67</f>
        <v>191218787.80000001</v>
      </c>
      <c r="H63" s="5"/>
      <c r="I63" s="5">
        <f>'Series Detail'!U67</f>
        <v>0</v>
      </c>
      <c r="J63" s="5"/>
      <c r="K63" s="5">
        <f t="shared" si="0"/>
        <v>244485143.75</v>
      </c>
      <c r="L63" s="5"/>
      <c r="M63" s="5">
        <f>+K62+K63</f>
        <v>343623502.5</v>
      </c>
      <c r="P63" s="165"/>
    </row>
    <row r="64" spans="1:16" ht="13.9" x14ac:dyDescent="0.4">
      <c r="A64" s="8">
        <f t="shared" si="1"/>
        <v>54041</v>
      </c>
      <c r="B64" s="8"/>
      <c r="C64" s="5">
        <f>'Series Detail'!R68</f>
        <v>171333248</v>
      </c>
      <c r="D64" s="5"/>
      <c r="E64" s="5">
        <f>'Series Detail'!S68</f>
        <v>30890143.75</v>
      </c>
      <c r="F64" s="8"/>
      <c r="G64" s="5">
        <f>'Series Detail'!T68</f>
        <v>2866752</v>
      </c>
      <c r="H64" s="5"/>
      <c r="I64" s="5">
        <f>'Series Detail'!U68</f>
        <v>0</v>
      </c>
      <c r="J64" s="5"/>
      <c r="K64" s="5">
        <f t="shared" si="0"/>
        <v>205090143.75</v>
      </c>
      <c r="L64" s="5"/>
      <c r="M64" s="4"/>
      <c r="P64" s="165"/>
    </row>
    <row r="65" spans="1:16" ht="13.9" x14ac:dyDescent="0.4">
      <c r="A65" s="8">
        <f t="shared" si="1"/>
        <v>54224</v>
      </c>
      <c r="B65" s="8"/>
      <c r="C65" s="5">
        <f>'Series Detail'!R69</f>
        <v>112000000</v>
      </c>
      <c r="D65" s="5"/>
      <c r="E65" s="5">
        <f>'Series Detail'!S69</f>
        <v>26536625</v>
      </c>
      <c r="F65" s="8"/>
      <c r="G65" s="5">
        <f>'Series Detail'!T69</f>
        <v>0</v>
      </c>
      <c r="H65" s="5"/>
      <c r="I65" s="5">
        <f>'Series Detail'!U69</f>
        <v>0</v>
      </c>
      <c r="J65" s="5"/>
      <c r="K65" s="5">
        <f t="shared" si="0"/>
        <v>138536625</v>
      </c>
      <c r="L65" s="5"/>
      <c r="M65" s="5">
        <f>+K64+K65</f>
        <v>343626768.75</v>
      </c>
      <c r="P65" s="165"/>
    </row>
    <row r="66" spans="1:16" ht="13.9" x14ac:dyDescent="0.4">
      <c r="A66" s="8">
        <f t="shared" si="1"/>
        <v>54407</v>
      </c>
      <c r="B66" s="8"/>
      <c r="C66" s="5">
        <f>'Series Detail'!R70</f>
        <v>180775000</v>
      </c>
      <c r="D66" s="5"/>
      <c r="E66" s="5">
        <f>'Series Detail'!S70</f>
        <v>24110775</v>
      </c>
      <c r="F66" s="8"/>
      <c r="G66" s="5">
        <f>'Series Detail'!T70</f>
        <v>0</v>
      </c>
      <c r="H66" s="5"/>
      <c r="I66" s="5">
        <f>'Series Detail'!U70</f>
        <v>0</v>
      </c>
      <c r="J66" s="5"/>
      <c r="K66" s="5">
        <f t="shared" si="0"/>
        <v>204885775</v>
      </c>
      <c r="L66" s="5"/>
      <c r="M66" s="4"/>
      <c r="P66" s="165"/>
    </row>
    <row r="67" spans="1:16" ht="13.9" x14ac:dyDescent="0.4">
      <c r="A67" s="8">
        <f t="shared" si="1"/>
        <v>54589</v>
      </c>
      <c r="B67" s="8"/>
      <c r="C67" s="5">
        <f>'Series Detail'!R71</f>
        <v>113674595.3</v>
      </c>
      <c r="D67" s="5"/>
      <c r="E67" s="5">
        <f>'Series Detail'!S71</f>
        <v>20179100</v>
      </c>
      <c r="F67" s="8"/>
      <c r="G67" s="5">
        <f>'Series Detail'!T71</f>
        <v>4883964</v>
      </c>
      <c r="H67" s="5"/>
      <c r="I67" s="5">
        <f>'Series Detail'!U71</f>
        <v>0</v>
      </c>
      <c r="J67" s="5"/>
      <c r="K67" s="5">
        <f t="shared" si="0"/>
        <v>138737659.30000001</v>
      </c>
      <c r="L67" s="5"/>
      <c r="M67" s="5">
        <f>+K66+K67</f>
        <v>343623434.30000001</v>
      </c>
      <c r="P67" s="165"/>
    </row>
    <row r="68" spans="1:16" ht="13.9" x14ac:dyDescent="0.4">
      <c r="A68" s="8">
        <f t="shared" si="1"/>
        <v>54772</v>
      </c>
      <c r="B68" s="8"/>
      <c r="C68" s="5">
        <f>'Series Detail'!R72</f>
        <v>143516263.55000001</v>
      </c>
      <c r="D68" s="5"/>
      <c r="E68" s="5">
        <f>'Series Detail'!S72</f>
        <v>17743475</v>
      </c>
      <c r="F68" s="8"/>
      <c r="G68" s="5">
        <f>'Series Detail'!T72</f>
        <v>43898910.299999997</v>
      </c>
      <c r="H68" s="5"/>
      <c r="I68" s="5">
        <f>'Series Detail'!U72</f>
        <v>0</v>
      </c>
      <c r="J68" s="5"/>
      <c r="K68" s="5">
        <f t="shared" si="0"/>
        <v>205158648.85000002</v>
      </c>
      <c r="L68" s="5"/>
      <c r="M68" s="4"/>
      <c r="P68" s="165"/>
    </row>
    <row r="69" spans="1:16" ht="13.9" x14ac:dyDescent="0.4">
      <c r="A69" s="8">
        <f t="shared" si="1"/>
        <v>54954</v>
      </c>
      <c r="B69" s="8"/>
      <c r="C69" s="5">
        <f>'Series Detail'!R73</f>
        <v>123645000</v>
      </c>
      <c r="D69" s="5"/>
      <c r="E69" s="5">
        <f>'Series Detail'!S73</f>
        <v>14821650</v>
      </c>
      <c r="F69" s="8"/>
      <c r="G69" s="5">
        <f>'Series Detail'!T73</f>
        <v>0</v>
      </c>
      <c r="H69" s="5"/>
      <c r="I69" s="5">
        <f>'Series Detail'!U73</f>
        <v>0</v>
      </c>
      <c r="J69" s="5"/>
      <c r="K69" s="5">
        <f t="shared" si="0"/>
        <v>138466650</v>
      </c>
      <c r="L69" s="5"/>
      <c r="M69" s="5">
        <f>+K68+K69</f>
        <v>343625298.85000002</v>
      </c>
      <c r="P69" s="165"/>
    </row>
    <row r="70" spans="1:16" ht="13.9" x14ac:dyDescent="0.4">
      <c r="A70" s="8">
        <f t="shared" si="1"/>
        <v>55137</v>
      </c>
      <c r="B70" s="8"/>
      <c r="C70" s="5">
        <f>'Series Detail'!R74</f>
        <v>25645714.300000001</v>
      </c>
      <c r="D70" s="5"/>
      <c r="E70" s="5">
        <f>'Series Detail'!S74</f>
        <v>12168750</v>
      </c>
      <c r="F70" s="8"/>
      <c r="G70" s="5">
        <f>'Series Detail'!T74</f>
        <v>170938578.30000001</v>
      </c>
      <c r="H70" s="5"/>
      <c r="I70" s="5">
        <f>'Series Detail'!U74</f>
        <v>0</v>
      </c>
      <c r="J70" s="5"/>
      <c r="K70" s="5">
        <f t="shared" si="0"/>
        <v>208753042.60000002</v>
      </c>
      <c r="L70" s="5"/>
      <c r="M70" s="4"/>
      <c r="P70" s="165"/>
    </row>
    <row r="71" spans="1:16" ht="13.9" x14ac:dyDescent="0.4">
      <c r="A71" s="8">
        <f t="shared" si="1"/>
        <v>55319</v>
      </c>
      <c r="B71" s="8"/>
      <c r="C71" s="5">
        <f>'Series Detail'!R75</f>
        <v>15218139.35</v>
      </c>
      <c r="D71" s="5"/>
      <c r="E71" s="5">
        <f>'Series Detail'!S75</f>
        <v>12088875</v>
      </c>
      <c r="F71" s="8"/>
      <c r="G71" s="5">
        <f>'Series Detail'!T75</f>
        <v>111183089.55</v>
      </c>
      <c r="H71" s="5"/>
      <c r="I71" s="5">
        <f>'Series Detail'!U75</f>
        <v>0</v>
      </c>
      <c r="J71" s="5"/>
      <c r="K71" s="5">
        <f t="shared" si="0"/>
        <v>138490103.90000001</v>
      </c>
      <c r="L71" s="5"/>
      <c r="M71" s="5">
        <f>+K70+K71</f>
        <v>347243146.5</v>
      </c>
      <c r="P71" s="165"/>
    </row>
    <row r="72" spans="1:16" ht="13.9" x14ac:dyDescent="0.4">
      <c r="A72" s="8">
        <f t="shared" si="1"/>
        <v>55502</v>
      </c>
      <c r="B72" s="8"/>
      <c r="C72" s="5">
        <f>'Series Detail'!R76</f>
        <v>46433118.25</v>
      </c>
      <c r="D72" s="5"/>
      <c r="E72" s="5">
        <f>'Series Detail'!S76</f>
        <v>12055125</v>
      </c>
      <c r="F72" s="8"/>
      <c r="G72" s="5">
        <f>'Series Detail'!T76</f>
        <v>150258121.25</v>
      </c>
      <c r="H72" s="5"/>
      <c r="I72" s="5">
        <f>'Series Detail'!U76</f>
        <v>0</v>
      </c>
      <c r="J72" s="5"/>
      <c r="K72" s="5">
        <f t="shared" si="0"/>
        <v>208746364.5</v>
      </c>
      <c r="L72" s="5"/>
      <c r="M72" s="4"/>
      <c r="P72" s="165"/>
    </row>
    <row r="73" spans="1:16" ht="13.9" x14ac:dyDescent="0.4">
      <c r="A73" s="8">
        <f t="shared" si="1"/>
        <v>55685</v>
      </c>
      <c r="B73" s="8"/>
      <c r="C73" s="5">
        <f>'Series Detail'!R77</f>
        <v>127140000</v>
      </c>
      <c r="D73" s="5"/>
      <c r="E73" s="5">
        <f>'Series Detail'!S77</f>
        <v>11354250</v>
      </c>
      <c r="F73" s="8"/>
      <c r="G73" s="5">
        <f>'Series Detail'!T77</f>
        <v>0</v>
      </c>
      <c r="H73" s="5"/>
      <c r="I73" s="5">
        <f>'Series Detail'!U77</f>
        <v>0</v>
      </c>
      <c r="J73" s="5"/>
      <c r="K73" s="5">
        <f t="shared" ref="K73:K89" si="2">SUM(C73:J73)</f>
        <v>138494250</v>
      </c>
      <c r="L73" s="5"/>
      <c r="M73" s="5">
        <f>+K72+K73</f>
        <v>347240614.5</v>
      </c>
      <c r="P73" s="165"/>
    </row>
    <row r="74" spans="1:16" ht="13.9" x14ac:dyDescent="0.4">
      <c r="A74" s="8">
        <f t="shared" ref="A74:A89" si="3">EDATE(A73,6)</f>
        <v>55868</v>
      </c>
      <c r="B74" s="8"/>
      <c r="C74" s="5">
        <f>'Series Detail'!R78</f>
        <v>24777137.699999999</v>
      </c>
      <c r="D74" s="5"/>
      <c r="E74" s="5">
        <f>'Series Detail'!S78</f>
        <v>8175750</v>
      </c>
      <c r="F74" s="8"/>
      <c r="G74" s="5">
        <f>'Series Detail'!T78</f>
        <v>176794160.5</v>
      </c>
      <c r="H74" s="5"/>
      <c r="I74" s="5">
        <f>'Series Detail'!U78</f>
        <v>0</v>
      </c>
      <c r="J74" s="5"/>
      <c r="K74" s="5">
        <f t="shared" si="2"/>
        <v>209747048.19999999</v>
      </c>
      <c r="L74" s="5"/>
      <c r="M74" s="4"/>
      <c r="P74" s="165"/>
    </row>
    <row r="75" spans="1:16" ht="13.9" x14ac:dyDescent="0.4">
      <c r="A75" s="8">
        <f t="shared" si="3"/>
        <v>56050</v>
      </c>
      <c r="B75" s="8"/>
      <c r="C75" s="5">
        <f>'Series Detail'!R79</f>
        <v>129335000</v>
      </c>
      <c r="D75" s="5"/>
      <c r="E75" s="5">
        <f>'Series Detail'!S79</f>
        <v>8158500</v>
      </c>
      <c r="F75" s="8"/>
      <c r="G75" s="5">
        <f>'Series Detail'!T79</f>
        <v>0</v>
      </c>
      <c r="H75" s="5"/>
      <c r="I75" s="5">
        <f>'Series Detail'!U79</f>
        <v>0</v>
      </c>
      <c r="J75" s="5"/>
      <c r="K75" s="5">
        <f t="shared" si="2"/>
        <v>137493500</v>
      </c>
      <c r="L75" s="5"/>
      <c r="M75" s="5">
        <f>+K74+K75</f>
        <v>347240548.19999999</v>
      </c>
      <c r="P75" s="165"/>
    </row>
    <row r="76" spans="1:16" ht="13.9" x14ac:dyDescent="0.4">
      <c r="A76" s="8">
        <f t="shared" si="3"/>
        <v>56233</v>
      </c>
      <c r="B76" s="8"/>
      <c r="C76" s="5">
        <f>'Series Detail'!R80</f>
        <v>32548480.649999999</v>
      </c>
      <c r="D76" s="5"/>
      <c r="E76" s="5">
        <f>'Series Detail'!S80</f>
        <v>4750125</v>
      </c>
      <c r="F76" s="8"/>
      <c r="G76" s="5">
        <f>'Series Detail'!T80</f>
        <v>177986684.5</v>
      </c>
      <c r="H76" s="5"/>
      <c r="I76" s="5">
        <f>'Series Detail'!U80</f>
        <v>0</v>
      </c>
      <c r="J76" s="5"/>
      <c r="K76" s="5">
        <f t="shared" si="2"/>
        <v>215285290.15000001</v>
      </c>
      <c r="L76" s="5"/>
      <c r="M76" s="4"/>
      <c r="P76" s="165"/>
    </row>
    <row r="77" spans="1:16" ht="13.9" x14ac:dyDescent="0.4">
      <c r="A77" s="8">
        <f t="shared" si="3"/>
        <v>56415</v>
      </c>
      <c r="B77" s="8"/>
      <c r="C77" s="5">
        <f>'Series Detail'!R81</f>
        <v>36149432</v>
      </c>
      <c r="D77" s="5"/>
      <c r="E77" s="5">
        <f>'Series Detail'!S81</f>
        <v>4750125</v>
      </c>
      <c r="F77" s="8"/>
      <c r="G77" s="5">
        <f>'Series Detail'!T81</f>
        <v>91058660</v>
      </c>
      <c r="H77" s="5"/>
      <c r="I77" s="5">
        <f>'Series Detail'!U81</f>
        <v>0</v>
      </c>
      <c r="J77" s="5"/>
      <c r="K77" s="5">
        <f t="shared" si="2"/>
        <v>131958217</v>
      </c>
      <c r="L77" s="5"/>
      <c r="M77" s="5">
        <f>+K76+K77</f>
        <v>347243507.14999998</v>
      </c>
      <c r="P77" s="165"/>
    </row>
    <row r="78" spans="1:16" ht="13.9" x14ac:dyDescent="0.4">
      <c r="A78" s="8">
        <f t="shared" si="3"/>
        <v>56598</v>
      </c>
      <c r="B78" s="8"/>
      <c r="C78" s="5">
        <f>'Series Detail'!R82</f>
        <v>30978571.5</v>
      </c>
      <c r="D78" s="5"/>
      <c r="E78" s="5">
        <f>'Series Detail'!S82</f>
        <v>4250125</v>
      </c>
      <c r="F78" s="8"/>
      <c r="G78" s="5">
        <f>'Series Detail'!T82</f>
        <v>180062062</v>
      </c>
      <c r="H78" s="5"/>
      <c r="I78" s="5">
        <f>'Series Detail'!U82</f>
        <v>0</v>
      </c>
      <c r="J78" s="5"/>
      <c r="K78" s="5">
        <f t="shared" si="2"/>
        <v>215290758.5</v>
      </c>
      <c r="L78" s="5"/>
      <c r="M78" s="4"/>
      <c r="P78" s="165"/>
    </row>
    <row r="79" spans="1:16" ht="13.9" x14ac:dyDescent="0.4">
      <c r="A79" s="8">
        <f t="shared" si="3"/>
        <v>56780</v>
      </c>
      <c r="B79" s="8"/>
      <c r="C79" s="5">
        <f>'Series Detail'!R83</f>
        <v>35404535.299999997</v>
      </c>
      <c r="D79" s="5"/>
      <c r="E79" s="5">
        <f>'Series Detail'!S83</f>
        <v>4250125</v>
      </c>
      <c r="F79" s="8"/>
      <c r="G79" s="5">
        <f>'Series Detail'!T83</f>
        <v>92299160.799999997</v>
      </c>
      <c r="H79" s="5"/>
      <c r="I79" s="5">
        <f>'Series Detail'!U83</f>
        <v>0</v>
      </c>
      <c r="J79" s="5"/>
      <c r="K79" s="5">
        <f t="shared" si="2"/>
        <v>131953821.09999999</v>
      </c>
      <c r="L79" s="5"/>
      <c r="M79" s="5">
        <f>+K78+K79</f>
        <v>347244579.60000002</v>
      </c>
      <c r="P79" s="165"/>
    </row>
    <row r="80" spans="1:16" ht="13.9" x14ac:dyDescent="0.4">
      <c r="A80" s="8">
        <f t="shared" si="3"/>
        <v>56963</v>
      </c>
      <c r="B80" s="8"/>
      <c r="C80" s="5">
        <f>'Series Detail'!R84</f>
        <v>42944037.049999997</v>
      </c>
      <c r="D80" s="5"/>
      <c r="E80" s="5">
        <f>'Series Detail'!S84</f>
        <v>3750125</v>
      </c>
      <c r="F80" s="8"/>
      <c r="G80" s="5">
        <f>'Series Detail'!T84</f>
        <v>141683286.59999999</v>
      </c>
      <c r="H80" s="5"/>
      <c r="I80" s="5">
        <f>'Series Detail'!U84</f>
        <v>0</v>
      </c>
      <c r="J80" s="5"/>
      <c r="K80" s="5">
        <f t="shared" si="2"/>
        <v>188377448.64999998</v>
      </c>
      <c r="L80" s="5"/>
      <c r="M80" s="4"/>
      <c r="P80" s="165"/>
    </row>
    <row r="81" spans="1:16" ht="13.9" x14ac:dyDescent="0.4">
      <c r="A81" s="8">
        <f t="shared" si="3"/>
        <v>57146</v>
      </c>
      <c r="B81" s="8"/>
      <c r="C81" s="5">
        <f>'Series Detail'!R85</f>
        <v>26618429.75</v>
      </c>
      <c r="D81" s="5"/>
      <c r="E81" s="5">
        <f>'Series Detail'!S85</f>
        <v>3250125</v>
      </c>
      <c r="F81" s="8"/>
      <c r="G81" s="5">
        <f>'Series Detail'!T85</f>
        <v>128994700</v>
      </c>
      <c r="H81" s="5"/>
      <c r="I81" s="5">
        <f>'Series Detail'!U85</f>
        <v>0</v>
      </c>
      <c r="J81" s="5"/>
      <c r="K81" s="5">
        <f t="shared" si="2"/>
        <v>158863254.75</v>
      </c>
      <c r="L81" s="5"/>
      <c r="M81" s="5">
        <f>+K80+K81</f>
        <v>347240703.39999998</v>
      </c>
      <c r="P81" s="165"/>
    </row>
    <row r="82" spans="1:16" ht="13.9" x14ac:dyDescent="0.4">
      <c r="A82" s="8">
        <f t="shared" si="3"/>
        <v>57329</v>
      </c>
      <c r="B82" s="8"/>
      <c r="C82" s="5">
        <f>'Series Detail'!R86</f>
        <v>36621670.25</v>
      </c>
      <c r="D82" s="5"/>
      <c r="E82" s="5">
        <f>'Series Detail'!S86</f>
        <v>3250125</v>
      </c>
      <c r="F82" s="8"/>
      <c r="G82" s="5">
        <f>'Series Detail'!T86</f>
        <v>175418329.75</v>
      </c>
      <c r="H82" s="5"/>
      <c r="I82" s="5">
        <f>'Series Detail'!U86</f>
        <v>0</v>
      </c>
      <c r="J82" s="5"/>
      <c r="K82" s="5">
        <f t="shared" si="2"/>
        <v>215290125</v>
      </c>
      <c r="L82" s="5"/>
      <c r="M82" s="4"/>
      <c r="P82" s="165"/>
    </row>
    <row r="83" spans="1:16" ht="13.9" x14ac:dyDescent="0.4">
      <c r="A83" s="8">
        <f t="shared" si="3"/>
        <v>57511</v>
      </c>
      <c r="B83" s="8"/>
      <c r="C83" s="5">
        <f>'Series Detail'!R87</f>
        <v>128740000</v>
      </c>
      <c r="D83" s="5"/>
      <c r="E83" s="5">
        <f>'Series Detail'!S87</f>
        <v>3218500</v>
      </c>
      <c r="F83" s="8"/>
      <c r="G83" s="5">
        <f>'Series Detail'!T87</f>
        <v>0</v>
      </c>
      <c r="H83" s="5"/>
      <c r="I83" s="5">
        <f>'Series Detail'!U87</f>
        <v>0</v>
      </c>
      <c r="J83" s="5"/>
      <c r="K83" s="5">
        <f t="shared" si="2"/>
        <v>131958500</v>
      </c>
      <c r="L83" s="5"/>
      <c r="M83" s="5">
        <f>+K82+K83</f>
        <v>347248625</v>
      </c>
      <c r="P83" s="165"/>
    </row>
    <row r="84" spans="1:16" ht="13.9" x14ac:dyDescent="0.4">
      <c r="A84" s="8">
        <f t="shared" si="3"/>
        <v>57694</v>
      </c>
      <c r="B84" s="8"/>
      <c r="C84" s="5">
        <f>'Series Detail'!R88</f>
        <v>0</v>
      </c>
      <c r="D84" s="5"/>
      <c r="E84" s="5">
        <f>'Series Detail'!S88</f>
        <v>0</v>
      </c>
      <c r="F84" s="8"/>
      <c r="G84" s="5">
        <f>'Series Detail'!T88</f>
        <v>0</v>
      </c>
      <c r="H84" s="5"/>
      <c r="I84" s="5">
        <f>'Series Detail'!U88</f>
        <v>0</v>
      </c>
      <c r="J84" s="5"/>
      <c r="K84" s="5">
        <f t="shared" si="2"/>
        <v>0</v>
      </c>
      <c r="L84" s="5"/>
      <c r="M84" s="4"/>
    </row>
    <row r="85" spans="1:16" ht="13.9" x14ac:dyDescent="0.4">
      <c r="A85" s="8">
        <f t="shared" si="3"/>
        <v>57876</v>
      </c>
      <c r="B85" s="8"/>
      <c r="C85" s="5">
        <f>'Series Detail'!R89</f>
        <v>0</v>
      </c>
      <c r="D85" s="5"/>
      <c r="E85" s="5">
        <f>'Series Detail'!S89</f>
        <v>0</v>
      </c>
      <c r="F85" s="8"/>
      <c r="G85" s="5">
        <f>'Series Detail'!T89</f>
        <v>0</v>
      </c>
      <c r="H85" s="5"/>
      <c r="I85" s="5">
        <f>'Series Detail'!U89</f>
        <v>0</v>
      </c>
      <c r="J85" s="5"/>
      <c r="K85" s="5">
        <f t="shared" si="2"/>
        <v>0</v>
      </c>
      <c r="L85" s="5"/>
      <c r="M85" s="5">
        <f>+K84+K85</f>
        <v>0</v>
      </c>
    </row>
    <row r="86" spans="1:16" ht="13.9" x14ac:dyDescent="0.4">
      <c r="A86" s="8">
        <f t="shared" si="3"/>
        <v>58059</v>
      </c>
      <c r="B86" s="8"/>
      <c r="C86" s="5">
        <f>'Series Detail'!R90</f>
        <v>0</v>
      </c>
      <c r="D86" s="5"/>
      <c r="E86" s="5">
        <f>'Series Detail'!S90</f>
        <v>0</v>
      </c>
      <c r="F86" s="8"/>
      <c r="G86" s="5">
        <f>'Series Detail'!T90</f>
        <v>0</v>
      </c>
      <c r="H86" s="5"/>
      <c r="I86" s="5">
        <f>'Series Detail'!U90</f>
        <v>0</v>
      </c>
      <c r="J86" s="5"/>
      <c r="K86" s="5">
        <f t="shared" si="2"/>
        <v>0</v>
      </c>
      <c r="L86" s="5"/>
      <c r="M86" s="4"/>
    </row>
    <row r="87" spans="1:16" ht="13.9" x14ac:dyDescent="0.4">
      <c r="A87" s="8">
        <f t="shared" si="3"/>
        <v>58241</v>
      </c>
      <c r="B87" s="8"/>
      <c r="C87" s="5">
        <f>'Series Detail'!R91</f>
        <v>0</v>
      </c>
      <c r="D87" s="5"/>
      <c r="E87" s="5">
        <f>'Series Detail'!S91</f>
        <v>0</v>
      </c>
      <c r="F87" s="8"/>
      <c r="G87" s="5">
        <f>'Series Detail'!T91</f>
        <v>0</v>
      </c>
      <c r="H87" s="5"/>
      <c r="I87" s="5">
        <f>'Series Detail'!U91</f>
        <v>0</v>
      </c>
      <c r="J87" s="5"/>
      <c r="K87" s="5">
        <f t="shared" si="2"/>
        <v>0</v>
      </c>
      <c r="L87" s="5"/>
      <c r="M87" s="5">
        <f>+K86+K87</f>
        <v>0</v>
      </c>
    </row>
    <row r="88" spans="1:16" ht="13.9" x14ac:dyDescent="0.4">
      <c r="A88" s="8">
        <f t="shared" si="3"/>
        <v>58424</v>
      </c>
      <c r="B88" s="8"/>
      <c r="C88" s="5">
        <f>'Series Detail'!R92</f>
        <v>0</v>
      </c>
      <c r="D88" s="5"/>
      <c r="E88" s="5">
        <f>'Series Detail'!S92</f>
        <v>0</v>
      </c>
      <c r="F88" s="8"/>
      <c r="G88" s="5">
        <f>'Series Detail'!T92</f>
        <v>0</v>
      </c>
      <c r="H88" s="5"/>
      <c r="I88" s="5">
        <f>'Series Detail'!U92</f>
        <v>0</v>
      </c>
      <c r="J88" s="5"/>
      <c r="K88" s="5">
        <f t="shared" si="2"/>
        <v>0</v>
      </c>
      <c r="L88" s="5"/>
      <c r="M88" s="4"/>
    </row>
    <row r="89" spans="1:16" ht="13.9" x14ac:dyDescent="0.4">
      <c r="A89" s="8">
        <f t="shared" si="3"/>
        <v>58607</v>
      </c>
      <c r="B89" s="8"/>
      <c r="C89" s="5">
        <f>'Series Detail'!R93</f>
        <v>0</v>
      </c>
      <c r="D89" s="5"/>
      <c r="E89" s="5">
        <f>'Series Detail'!S93</f>
        <v>0</v>
      </c>
      <c r="F89" s="8"/>
      <c r="G89" s="5">
        <f>'Series Detail'!T93</f>
        <v>0</v>
      </c>
      <c r="H89" s="5"/>
      <c r="I89" s="5">
        <f>'Series Detail'!U93</f>
        <v>0</v>
      </c>
      <c r="J89" s="5"/>
      <c r="K89" s="5">
        <f t="shared" si="2"/>
        <v>0</v>
      </c>
      <c r="L89" s="5"/>
      <c r="M89" s="5">
        <f>+K88+K89</f>
        <v>0</v>
      </c>
    </row>
    <row r="90" spans="1:16" ht="13.9" x14ac:dyDescent="0.4">
      <c r="A90" s="8"/>
      <c r="B90" s="8"/>
      <c r="C90" s="13"/>
      <c r="D90" s="4"/>
      <c r="E90" s="13"/>
      <c r="F90" s="8"/>
      <c r="G90" s="13"/>
      <c r="H90" s="4"/>
      <c r="I90" s="13"/>
      <c r="J90" s="4"/>
      <c r="K90" s="13"/>
      <c r="L90" s="4"/>
      <c r="M90" s="13"/>
    </row>
    <row r="91" spans="1:16" ht="14.25" thickBot="1" x14ac:dyDescent="0.45">
      <c r="A91" s="8" t="s">
        <v>36</v>
      </c>
      <c r="B91" s="8"/>
      <c r="C91" s="49">
        <f>SUM(C10:C90)</f>
        <v>3014394230.9000006</v>
      </c>
      <c r="D91" s="5"/>
      <c r="E91" s="49">
        <f>SUM(E10:E90)</f>
        <v>2564446524.9977779</v>
      </c>
      <c r="F91" s="8"/>
      <c r="G91" s="49">
        <f>SUM(G10:G90)</f>
        <v>6610500458.2000027</v>
      </c>
      <c r="H91" s="5"/>
      <c r="I91" s="49">
        <f>SUM(I10:I90)</f>
        <v>-19599834.257777777</v>
      </c>
      <c r="J91" s="5"/>
      <c r="K91" s="49">
        <f>SUM(K10:K90)</f>
        <v>12169741379.84</v>
      </c>
      <c r="L91" s="5"/>
      <c r="M91" s="49">
        <f>SUM(M10:M90)</f>
        <v>12169741379.84</v>
      </c>
    </row>
    <row r="92" spans="1:16" ht="13.15" thickTop="1" x14ac:dyDescent="0.35"/>
    <row r="93" spans="1:16" x14ac:dyDescent="0.35">
      <c r="K93" s="2"/>
    </row>
    <row r="94" spans="1:16" ht="13.9" x14ac:dyDescent="0.4">
      <c r="A94" s="192">
        <f ca="1">'2020BCD'!A74</f>
        <v>44147.533170601855</v>
      </c>
      <c r="B94" s="192"/>
      <c r="C94" s="192"/>
    </row>
  </sheetData>
  <mergeCells count="1">
    <mergeCell ref="A94:C94"/>
  </mergeCells>
  <phoneticPr fontId="0" type="noConversion"/>
  <pageMargins left="0.75" right="0.75" top="0.75" bottom="0.75" header="0.5" footer="0.5"/>
  <pageSetup scale="66" fitToHeight="0" orientation="portrait" r:id="rId1"/>
  <headerFooter alignWithMargins="0"/>
  <rowBreaks count="1" manualBreakCount="1">
    <brk id="71" max="12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U100"/>
  <sheetViews>
    <sheetView zoomScaleNormal="100" zoomScaleSheetLayoutView="100" workbookViewId="0">
      <pane xSplit="1" ySplit="9" topLeftCell="B10" activePane="bottomRight" state="frozen"/>
      <selection activeCell="M7" sqref="M7"/>
      <selection pane="topRight" activeCell="M7" sqref="M7"/>
      <selection pane="bottomLeft" activeCell="M7" sqref="M7"/>
      <selection pane="bottomRight" activeCell="C102" sqref="C102"/>
    </sheetView>
  </sheetViews>
  <sheetFormatPr defaultColWidth="10.6640625" defaultRowHeight="13.15" x14ac:dyDescent="0.4"/>
  <cols>
    <col min="1" max="1" width="21.33203125" style="38" customWidth="1"/>
    <col min="2" max="2" width="3.6640625" style="38" customWidth="1"/>
    <col min="3" max="3" width="19.83203125" style="39" customWidth="1"/>
    <col min="4" max="4" width="3.6640625" style="39" customWidth="1"/>
    <col min="5" max="5" width="19.83203125" style="39" customWidth="1"/>
    <col min="6" max="6" width="3.6640625" style="39" customWidth="1"/>
    <col min="7" max="7" width="19.83203125" style="39" customWidth="1"/>
    <col min="8" max="8" width="3.6640625" style="39" customWidth="1"/>
    <col min="9" max="9" width="19.83203125" style="39" customWidth="1"/>
    <col min="10" max="10" width="3.6640625" style="39" customWidth="1"/>
    <col min="11" max="11" width="20.83203125" style="39" customWidth="1"/>
    <col min="12" max="12" width="3.6640625" style="39" customWidth="1"/>
    <col min="13" max="13" width="19.83203125" style="39" customWidth="1"/>
    <col min="14" max="21" width="14.83203125" style="39" customWidth="1"/>
    <col min="22" max="16384" width="10.6640625" style="39"/>
  </cols>
  <sheetData>
    <row r="1" spans="1:21" s="172" customFormat="1" ht="17.25" x14ac:dyDescent="0.45">
      <c r="A1" s="170"/>
      <c r="B1" s="170"/>
      <c r="C1" s="53" t="str">
        <f>'Total Debt'!C1</f>
        <v>MPEA 2020BCD Expansion Project Bond Deal</v>
      </c>
      <c r="D1" s="53"/>
      <c r="E1" s="53"/>
      <c r="F1" s="53"/>
      <c r="G1" s="53"/>
      <c r="H1" s="53"/>
      <c r="I1" s="53"/>
      <c r="J1" s="53"/>
      <c r="K1" s="53"/>
      <c r="L1" s="53"/>
      <c r="M1" s="171"/>
    </row>
    <row r="2" spans="1:21" s="121" customFormat="1" ht="17.25" x14ac:dyDescent="0.45">
      <c r="A2" s="173"/>
      <c r="B2" s="173"/>
      <c r="C2" s="116" t="s">
        <v>39</v>
      </c>
      <c r="D2" s="116"/>
      <c r="E2" s="116"/>
      <c r="F2" s="116"/>
      <c r="G2" s="116"/>
      <c r="H2" s="116"/>
      <c r="I2" s="116"/>
      <c r="J2" s="116"/>
      <c r="K2" s="116"/>
      <c r="L2" s="116"/>
      <c r="M2" s="120"/>
    </row>
    <row r="3" spans="1:21" s="121" customFormat="1" ht="15" x14ac:dyDescent="0.4">
      <c r="A3" s="61"/>
      <c r="B3" s="61"/>
      <c r="C3" s="62" t="str">
        <f>'Total Debt'!C3</f>
        <v>(After Series 2020BCD Expansion Project Bond Issuance)</v>
      </c>
      <c r="D3" s="62"/>
      <c r="E3" s="62"/>
      <c r="F3" s="62"/>
      <c r="G3" s="62"/>
      <c r="H3" s="62"/>
      <c r="I3" s="62"/>
      <c r="J3" s="62"/>
      <c r="K3" s="62"/>
      <c r="L3" s="62"/>
      <c r="M3" s="63"/>
    </row>
    <row r="4" spans="1:21" ht="15" x14ac:dyDescent="0.4">
      <c r="A4" s="8"/>
      <c r="B4" s="8"/>
      <c r="C4" s="14"/>
      <c r="D4" s="14"/>
      <c r="E4" s="14"/>
      <c r="F4" s="14"/>
      <c r="G4" s="14"/>
      <c r="H4" s="14"/>
      <c r="I4" s="14"/>
      <c r="J4" s="14"/>
      <c r="K4" s="14"/>
      <c r="L4" s="14"/>
      <c r="M4" s="4"/>
    </row>
    <row r="5" spans="1:21" ht="15" x14ac:dyDescent="0.4">
      <c r="A5" s="41" t="s">
        <v>24</v>
      </c>
      <c r="B5" s="41"/>
      <c r="C5" s="8"/>
      <c r="D5" s="8"/>
      <c r="E5" s="42">
        <v>44091</v>
      </c>
      <c r="F5" s="47"/>
      <c r="G5" s="47"/>
      <c r="H5" s="47"/>
      <c r="I5" s="47"/>
      <c r="J5" s="47"/>
      <c r="K5" s="14"/>
      <c r="L5" s="14"/>
      <c r="M5" s="4"/>
    </row>
    <row r="6" spans="1:21" ht="15" x14ac:dyDescent="0.4">
      <c r="A6" s="8"/>
      <c r="B6" s="8"/>
      <c r="C6" s="14"/>
      <c r="D6" s="14"/>
      <c r="E6" s="14"/>
      <c r="F6" s="14"/>
      <c r="G6" s="14"/>
      <c r="H6" s="14"/>
      <c r="I6" s="14"/>
      <c r="J6" s="14"/>
      <c r="K6" s="14"/>
      <c r="L6" s="14"/>
      <c r="M6" s="4"/>
    </row>
    <row r="7" spans="1:21" ht="15" x14ac:dyDescent="0.4">
      <c r="A7" s="33" t="s">
        <v>21</v>
      </c>
      <c r="B7" s="33"/>
      <c r="C7" s="11"/>
      <c r="D7" s="11"/>
      <c r="E7" s="11"/>
      <c r="F7" s="11"/>
      <c r="G7" s="11"/>
      <c r="H7" s="11"/>
      <c r="I7" s="11"/>
      <c r="J7" s="11"/>
      <c r="K7" s="11"/>
      <c r="L7" s="14"/>
      <c r="M7" s="4"/>
    </row>
    <row r="8" spans="1:21" ht="13.9" x14ac:dyDescent="0.4">
      <c r="A8" s="9" t="s">
        <v>22</v>
      </c>
      <c r="B8" s="9"/>
      <c r="C8" s="11" t="s">
        <v>28</v>
      </c>
      <c r="D8" s="11"/>
      <c r="E8" s="10"/>
      <c r="F8" s="11"/>
      <c r="G8" s="11" t="s">
        <v>31</v>
      </c>
      <c r="H8" s="10"/>
      <c r="I8" s="11" t="s">
        <v>33</v>
      </c>
      <c r="J8" s="11"/>
      <c r="K8" s="11"/>
      <c r="L8" s="11"/>
      <c r="M8" s="11" t="s">
        <v>38</v>
      </c>
    </row>
    <row r="9" spans="1:21" ht="13.9" x14ac:dyDescent="0.4">
      <c r="A9" s="12" t="s">
        <v>23</v>
      </c>
      <c r="B9" s="12"/>
      <c r="C9" s="10" t="s">
        <v>29</v>
      </c>
      <c r="D9" s="10"/>
      <c r="E9" s="10" t="s">
        <v>30</v>
      </c>
      <c r="F9" s="10"/>
      <c r="G9" s="10" t="s">
        <v>32</v>
      </c>
      <c r="H9" s="10"/>
      <c r="I9" s="10" t="s">
        <v>32</v>
      </c>
      <c r="J9" s="10"/>
      <c r="K9" s="10" t="s">
        <v>34</v>
      </c>
      <c r="L9" s="10"/>
      <c r="M9" s="10" t="s">
        <v>34</v>
      </c>
    </row>
    <row r="10" spans="1:21" ht="13.9" x14ac:dyDescent="0.4">
      <c r="A10" s="8">
        <v>44180</v>
      </c>
      <c r="B10" s="8"/>
      <c r="C10" s="5">
        <f>'Series Detail'!R14-'Series Detail'!Y14-'Series Detail'!AG14-'Series Detail'!AO14</f>
        <v>0</v>
      </c>
      <c r="D10" s="5"/>
      <c r="E10" s="5">
        <f>'Series Detail'!S14-'Series Detail'!AA14-'Series Detail'!AI14-'Series Detail'!AQ14</f>
        <v>54860288.75</v>
      </c>
      <c r="F10" s="5"/>
      <c r="G10" s="5">
        <f>'Series Detail'!T14-'Series Detail'!BB14</f>
        <v>0</v>
      </c>
      <c r="H10" s="5"/>
      <c r="I10" s="5">
        <f>'Series Detail'!U14-'Series Detail'!AC14-'Series Detail'!AK14-'Series Detail'!AS14</f>
        <v>-14252489.699999999</v>
      </c>
      <c r="J10" s="5"/>
      <c r="K10" s="5">
        <f>SUM(C10:J10)</f>
        <v>40607799.049999997</v>
      </c>
      <c r="L10" s="5"/>
      <c r="M10" s="4"/>
      <c r="N10" s="40"/>
      <c r="O10" s="40"/>
      <c r="P10" s="40"/>
      <c r="Q10" s="40"/>
      <c r="R10" s="40"/>
      <c r="S10" s="40"/>
      <c r="T10" s="40"/>
      <c r="U10" s="40"/>
    </row>
    <row r="11" spans="1:21" ht="13.9" x14ac:dyDescent="0.4">
      <c r="A11" s="8">
        <v>44362</v>
      </c>
      <c r="B11" s="8"/>
      <c r="C11" s="5">
        <f>'Series Detail'!R15-'Series Detail'!Y15-'Series Detail'!AG15-'Series Detail'!AO15</f>
        <v>0</v>
      </c>
      <c r="D11" s="5"/>
      <c r="E11" s="5">
        <f>'Series Detail'!S15-'Series Detail'!AA15-'Series Detail'!AI15-'Series Detail'!AQ15</f>
        <v>54860288.749999993</v>
      </c>
      <c r="F11" s="5"/>
      <c r="G11" s="5">
        <f>'Series Detail'!T15-'Series Detail'!BB15</f>
        <v>0</v>
      </c>
      <c r="H11" s="5"/>
      <c r="I11" s="5">
        <f>'Series Detail'!U15-'Series Detail'!AC15-'Series Detail'!AK15-'Series Detail'!AS15</f>
        <v>0</v>
      </c>
      <c r="J11" s="5"/>
      <c r="K11" s="5">
        <f>SUM(C11:J11)</f>
        <v>54860288.749999993</v>
      </c>
      <c r="L11" s="5"/>
      <c r="M11" s="5">
        <f>+K10+K11</f>
        <v>95468087.799999982</v>
      </c>
      <c r="N11" s="40"/>
      <c r="O11" s="40"/>
      <c r="P11" s="40"/>
      <c r="Q11" s="40"/>
      <c r="R11" s="40"/>
      <c r="S11" s="40"/>
      <c r="T11" s="40"/>
      <c r="U11" s="40"/>
    </row>
    <row r="12" spans="1:21" ht="13.9" x14ac:dyDescent="0.4">
      <c r="A12" s="8">
        <v>44545</v>
      </c>
      <c r="B12" s="8"/>
      <c r="C12" s="5">
        <f>'Series Detail'!R16-'Series Detail'!Y16-'Series Detail'!AG16-'Series Detail'!AO16</f>
        <v>12837848</v>
      </c>
      <c r="D12" s="5"/>
      <c r="E12" s="5">
        <f>'Series Detail'!S16-'Series Detail'!AA16-'Series Detail'!AI16-'Series Detail'!AQ16</f>
        <v>54860288.749999993</v>
      </c>
      <c r="F12" s="5"/>
      <c r="G12" s="5">
        <f>'Series Detail'!T16-'Series Detail'!BB16</f>
        <v>39427152</v>
      </c>
      <c r="H12" s="5"/>
      <c r="I12" s="5">
        <f>'Series Detail'!U16-'Series Detail'!AC16-'Series Detail'!AK16-'Series Detail'!AS16</f>
        <v>0</v>
      </c>
      <c r="J12" s="5"/>
      <c r="K12" s="5">
        <f t="shared" ref="K12:K75" si="0">SUM(C12:J12)</f>
        <v>107125288.75</v>
      </c>
      <c r="L12" s="5"/>
      <c r="M12" s="4"/>
      <c r="N12" s="40"/>
      <c r="O12" s="40"/>
      <c r="P12" s="40"/>
      <c r="Q12" s="40"/>
      <c r="R12" s="40"/>
      <c r="S12" s="40"/>
      <c r="T12" s="40"/>
      <c r="U12" s="40"/>
    </row>
    <row r="13" spans="1:21" ht="13.9" x14ac:dyDescent="0.4">
      <c r="A13" s="8">
        <v>44727</v>
      </c>
      <c r="B13" s="8"/>
      <c r="C13" s="5">
        <f>'Series Detail'!R17-'Series Detail'!Y17-'Series Detail'!AG17-'Series Detail'!AO17</f>
        <v>34882148.700000003</v>
      </c>
      <c r="D13" s="5"/>
      <c r="E13" s="5">
        <f>'Series Detail'!S17-'Series Detail'!AA17-'Series Detail'!AI17-'Series Detail'!AQ17</f>
        <v>54806488.749999993</v>
      </c>
      <c r="F13" s="5"/>
      <c r="G13" s="5">
        <f>'Series Detail'!T17-'Series Detail'!BB17</f>
        <v>56642851.299999997</v>
      </c>
      <c r="H13" s="5"/>
      <c r="I13" s="5">
        <f>'Series Detail'!U17-'Series Detail'!AC17-'Series Detail'!AK17-'Series Detail'!AS17</f>
        <v>0</v>
      </c>
      <c r="J13" s="5"/>
      <c r="K13" s="5">
        <f t="shared" si="0"/>
        <v>146331488.75</v>
      </c>
      <c r="L13" s="5"/>
      <c r="M13" s="5">
        <f>+K12+K13</f>
        <v>253456777.5</v>
      </c>
      <c r="N13" s="40"/>
      <c r="O13" s="40"/>
      <c r="P13" s="40"/>
      <c r="Q13" s="40"/>
      <c r="R13" s="40"/>
      <c r="S13" s="40"/>
      <c r="T13" s="40"/>
      <c r="U13" s="40"/>
    </row>
    <row r="14" spans="1:21" ht="13.9" x14ac:dyDescent="0.4">
      <c r="A14" s="8">
        <v>44910</v>
      </c>
      <c r="B14" s="8"/>
      <c r="C14" s="5">
        <f>'Series Detail'!R18-'Series Detail'!Y18-'Series Detail'!AG18-'Series Detail'!AO18</f>
        <v>49201020</v>
      </c>
      <c r="D14" s="5"/>
      <c r="E14" s="5">
        <f>'Series Detail'!S18-'Series Detail'!AA18-'Series Detail'!AI18-'Series Detail'!AQ18</f>
        <v>52937804.999999993</v>
      </c>
      <c r="F14" s="5"/>
      <c r="G14" s="5">
        <f>'Series Detail'!T18-'Series Detail'!BB18</f>
        <v>40068980</v>
      </c>
      <c r="H14" s="5"/>
      <c r="I14" s="5">
        <f>'Series Detail'!U18-'Series Detail'!AC18-'Series Detail'!AK18-'Series Detail'!AS18</f>
        <v>0</v>
      </c>
      <c r="J14" s="5"/>
      <c r="K14" s="5">
        <f t="shared" si="0"/>
        <v>142207805</v>
      </c>
      <c r="L14" s="5"/>
      <c r="M14" s="4"/>
      <c r="N14" s="40"/>
      <c r="O14" s="40"/>
      <c r="P14" s="40"/>
      <c r="Q14" s="40"/>
      <c r="R14" s="40"/>
      <c r="S14" s="40"/>
      <c r="T14" s="40"/>
      <c r="U14" s="40"/>
    </row>
    <row r="15" spans="1:21" ht="13.9" x14ac:dyDescent="0.4">
      <c r="A15" s="8">
        <v>45092</v>
      </c>
      <c r="B15" s="8"/>
      <c r="C15" s="5">
        <f>'Series Detail'!R19-'Series Detail'!Y19-'Series Detail'!AG19-'Series Detail'!AO19</f>
        <v>28232993.099999998</v>
      </c>
      <c r="D15" s="5"/>
      <c r="E15" s="5">
        <f>'Series Detail'!S19-'Series Detail'!AA19-'Series Detail'!AI19-'Series Detail'!AQ19</f>
        <v>51958629.999999993</v>
      </c>
      <c r="F15" s="5"/>
      <c r="G15" s="5">
        <f>'Series Detail'!T19-'Series Detail'!BB19</f>
        <v>21677006.900000002</v>
      </c>
      <c r="H15" s="5"/>
      <c r="I15" s="5">
        <f>'Series Detail'!U19-'Series Detail'!AC19-'Series Detail'!AK19-'Series Detail'!AS19</f>
        <v>0</v>
      </c>
      <c r="J15" s="5"/>
      <c r="K15" s="5">
        <f t="shared" si="0"/>
        <v>101868630</v>
      </c>
      <c r="L15" s="5"/>
      <c r="M15" s="5">
        <f>+K14+K15</f>
        <v>244076435</v>
      </c>
      <c r="N15" s="40"/>
      <c r="O15" s="40"/>
      <c r="P15" s="40"/>
      <c r="Q15" s="40"/>
      <c r="R15" s="40"/>
      <c r="S15" s="40"/>
      <c r="T15" s="40"/>
      <c r="U15" s="40"/>
    </row>
    <row r="16" spans="1:21" ht="13.9" x14ac:dyDescent="0.4">
      <c r="A16" s="8">
        <v>45275</v>
      </c>
      <c r="B16" s="8"/>
      <c r="C16" s="5">
        <f>'Series Detail'!R20-'Series Detail'!Y20-'Series Detail'!AG20-'Series Detail'!AO20</f>
        <v>19319366.600000001</v>
      </c>
      <c r="D16" s="5"/>
      <c r="E16" s="5">
        <f>'Series Detail'!S20-'Series Detail'!AA20-'Series Detail'!AI20-'Series Detail'!AQ20</f>
        <v>51194099.999999993</v>
      </c>
      <c r="F16" s="5"/>
      <c r="G16" s="5">
        <f>'Series Detail'!T20-'Series Detail'!BB20</f>
        <v>97320633.400000006</v>
      </c>
      <c r="H16" s="5"/>
      <c r="I16" s="5">
        <f>'Series Detail'!U20-'Series Detail'!AC20-'Series Detail'!AK20-'Series Detail'!AS20</f>
        <v>0</v>
      </c>
      <c r="J16" s="5"/>
      <c r="K16" s="5">
        <f t="shared" si="0"/>
        <v>167834100</v>
      </c>
      <c r="L16" s="5"/>
      <c r="M16" s="4"/>
      <c r="N16" s="40"/>
      <c r="O16" s="40"/>
      <c r="P16" s="40"/>
      <c r="Q16" s="40"/>
      <c r="R16" s="40"/>
      <c r="S16" s="40"/>
      <c r="T16" s="40"/>
      <c r="U16" s="40"/>
    </row>
    <row r="17" spans="1:21" ht="13.9" x14ac:dyDescent="0.4">
      <c r="A17" s="8">
        <v>45458</v>
      </c>
      <c r="B17" s="8"/>
      <c r="C17" s="5">
        <f>'Series Detail'!R21-'Series Detail'!Y21-'Series Detail'!AG21-'Series Detail'!AO21</f>
        <v>20632146.500000004</v>
      </c>
      <c r="D17" s="5"/>
      <c r="E17" s="5">
        <f>'Series Detail'!S21-'Series Detail'!AA21-'Series Detail'!AI21-'Series Detail'!AQ21</f>
        <v>51064987.499999993</v>
      </c>
      <c r="F17" s="5"/>
      <c r="G17" s="5">
        <f>'Series Detail'!T21-'Series Detail'!BB21</f>
        <v>30177853.5</v>
      </c>
      <c r="H17" s="5"/>
      <c r="I17" s="5">
        <f>'Series Detail'!U21-'Series Detail'!AC21-'Series Detail'!AK21-'Series Detail'!AS21</f>
        <v>0</v>
      </c>
      <c r="J17" s="5"/>
      <c r="K17" s="5">
        <f t="shared" si="0"/>
        <v>101874987.5</v>
      </c>
      <c r="L17" s="5"/>
      <c r="M17" s="5">
        <f>+K16+K17</f>
        <v>269709087.5</v>
      </c>
      <c r="N17" s="40"/>
      <c r="O17" s="40"/>
      <c r="P17" s="40"/>
      <c r="Q17" s="40"/>
      <c r="R17" s="40"/>
      <c r="S17" s="40"/>
      <c r="T17" s="40"/>
      <c r="U17" s="40"/>
    </row>
    <row r="18" spans="1:21" ht="13.9" x14ac:dyDescent="0.4">
      <c r="A18" s="8">
        <v>45641</v>
      </c>
      <c r="B18" s="8"/>
      <c r="C18" s="5">
        <f>'Series Detail'!R22-'Series Detail'!Y22-'Series Detail'!AG22-'Series Detail'!AO22</f>
        <v>17916601.25</v>
      </c>
      <c r="D18" s="5"/>
      <c r="E18" s="5">
        <f>'Series Detail'!S22-'Series Detail'!AA22-'Series Detail'!AI22-'Series Detail'!AQ22</f>
        <v>50219282.499999993</v>
      </c>
      <c r="F18" s="5"/>
      <c r="G18" s="5">
        <f>'Series Detail'!T22-'Series Detail'!BB22</f>
        <v>92468398.75</v>
      </c>
      <c r="H18" s="5"/>
      <c r="I18" s="5">
        <f>'Series Detail'!U22-'Series Detail'!AC22-'Series Detail'!AK22-'Series Detail'!AS22</f>
        <v>0</v>
      </c>
      <c r="J18" s="5"/>
      <c r="K18" s="5">
        <f t="shared" si="0"/>
        <v>160604282.5</v>
      </c>
      <c r="L18" s="5"/>
      <c r="M18" s="4"/>
      <c r="N18" s="40"/>
      <c r="O18" s="40"/>
      <c r="P18" s="40"/>
      <c r="Q18" s="40"/>
      <c r="R18" s="40"/>
      <c r="S18" s="40"/>
      <c r="T18" s="40"/>
      <c r="U18" s="40"/>
    </row>
    <row r="19" spans="1:21" ht="13.9" x14ac:dyDescent="0.4">
      <c r="A19" s="8">
        <v>45823</v>
      </c>
      <c r="B19" s="8"/>
      <c r="C19" s="5">
        <f>'Series Detail'!R23-'Series Detail'!Y23-'Series Detail'!AG23-'Series Detail'!AO23</f>
        <v>24303549.200000003</v>
      </c>
      <c r="D19" s="5"/>
      <c r="E19" s="5">
        <f>'Series Detail'!S23-'Series Detail'!AA23-'Series Detail'!AI23-'Series Detail'!AQ23</f>
        <v>50082882.499999993</v>
      </c>
      <c r="F19" s="5"/>
      <c r="G19" s="5">
        <f>'Series Detail'!T23-'Series Detail'!BB23</f>
        <v>34711450.800000004</v>
      </c>
      <c r="H19" s="5"/>
      <c r="I19" s="5">
        <f>'Series Detail'!U23-'Series Detail'!AC23-'Series Detail'!AK23-'Series Detail'!AS23</f>
        <v>0</v>
      </c>
      <c r="J19" s="5"/>
      <c r="K19" s="5">
        <f t="shared" si="0"/>
        <v>109097882.5</v>
      </c>
      <c r="L19" s="5"/>
      <c r="M19" s="5">
        <f>+K18+K19</f>
        <v>269702165</v>
      </c>
      <c r="N19" s="40"/>
      <c r="O19" s="40"/>
      <c r="P19" s="40"/>
      <c r="Q19" s="40"/>
      <c r="R19" s="40"/>
      <c r="S19" s="40"/>
      <c r="T19" s="40"/>
      <c r="U19" s="40"/>
    </row>
    <row r="20" spans="1:21" ht="13.9" x14ac:dyDescent="0.4">
      <c r="A20" s="8">
        <v>46006</v>
      </c>
      <c r="B20" s="8"/>
      <c r="C20" s="5">
        <f>'Series Detail'!R24-'Series Detail'!Y24-'Series Detail'!AG24-'Series Detail'!AO24</f>
        <v>15031644</v>
      </c>
      <c r="D20" s="5"/>
      <c r="E20" s="5">
        <f>'Series Detail'!S24-'Series Detail'!AA24-'Series Detail'!AI24-'Series Detail'!AQ24</f>
        <v>48988899.999999993</v>
      </c>
      <c r="F20" s="5"/>
      <c r="G20" s="5">
        <f>'Series Detail'!T24-'Series Detail'!BB24</f>
        <v>60213356</v>
      </c>
      <c r="H20" s="5"/>
      <c r="I20" s="5">
        <f>'Series Detail'!U24-'Series Detail'!AC24-'Series Detail'!AK24-'Series Detail'!AS24</f>
        <v>0</v>
      </c>
      <c r="J20" s="5"/>
      <c r="K20" s="5">
        <f t="shared" si="0"/>
        <v>124233900</v>
      </c>
      <c r="L20" s="5"/>
      <c r="M20" s="4"/>
      <c r="N20" s="40"/>
      <c r="O20" s="40"/>
      <c r="P20" s="40"/>
      <c r="Q20" s="40"/>
      <c r="R20" s="40"/>
      <c r="S20" s="40"/>
      <c r="T20" s="40"/>
      <c r="U20" s="40"/>
    </row>
    <row r="21" spans="1:21" ht="13.9" x14ac:dyDescent="0.4">
      <c r="A21" s="8">
        <v>46188</v>
      </c>
      <c r="B21" s="8"/>
      <c r="C21" s="5">
        <f>'Series Detail'!R25-'Series Detail'!Y25-'Series Detail'!AG25-'Series Detail'!AO25</f>
        <v>46047485.400000006</v>
      </c>
      <c r="D21" s="5"/>
      <c r="E21" s="5">
        <f>'Series Detail'!S25-'Series Detail'!AA25-'Series Detail'!AI25-'Series Detail'!AQ25</f>
        <v>48704687.499999993</v>
      </c>
      <c r="F21" s="5"/>
      <c r="G21" s="5">
        <f>'Series Detail'!T25-'Series Detail'!BB25</f>
        <v>51852514.599999994</v>
      </c>
      <c r="H21" s="5"/>
      <c r="I21" s="5">
        <f>'Series Detail'!U25-'Series Detail'!AC25-'Series Detail'!AK25-'Series Detail'!AS25</f>
        <v>0</v>
      </c>
      <c r="J21" s="5"/>
      <c r="K21" s="5">
        <f t="shared" si="0"/>
        <v>146604687.5</v>
      </c>
      <c r="L21" s="5"/>
      <c r="M21" s="5">
        <f>+K20+K21</f>
        <v>270838587.5</v>
      </c>
      <c r="N21" s="40"/>
      <c r="O21" s="40"/>
      <c r="P21" s="40"/>
      <c r="Q21" s="40"/>
      <c r="R21" s="40"/>
      <c r="S21" s="40"/>
      <c r="T21" s="40"/>
      <c r="U21" s="40"/>
    </row>
    <row r="22" spans="1:21" ht="13.9" x14ac:dyDescent="0.4">
      <c r="A22" s="8">
        <v>46371</v>
      </c>
      <c r="B22" s="8"/>
      <c r="C22" s="5">
        <f>'Series Detail'!R26-'Series Detail'!Y26-'Series Detail'!AG26-'Series Detail'!AO26</f>
        <v>71834290.400000006</v>
      </c>
      <c r="D22" s="5"/>
      <c r="E22" s="5">
        <f>'Series Detail'!S26-'Series Detail'!AA26-'Series Detail'!AI26-'Series Detail'!AQ26</f>
        <v>47495199.999999993</v>
      </c>
      <c r="F22" s="5"/>
      <c r="G22" s="5">
        <f>'Series Detail'!T26-'Series Detail'!BB26</f>
        <v>39230709.600000001</v>
      </c>
      <c r="H22" s="5"/>
      <c r="I22" s="5">
        <f>'Series Detail'!U26-'Series Detail'!AC26-'Series Detail'!AK26-'Series Detail'!AS26</f>
        <v>0</v>
      </c>
      <c r="J22" s="5"/>
      <c r="K22" s="5">
        <f t="shared" si="0"/>
        <v>158560200</v>
      </c>
      <c r="L22" s="5"/>
      <c r="M22" s="4"/>
      <c r="N22" s="40"/>
      <c r="O22" s="40"/>
      <c r="P22" s="40"/>
      <c r="Q22" s="40"/>
      <c r="R22" s="40"/>
      <c r="S22" s="40"/>
      <c r="T22" s="40"/>
      <c r="U22" s="40"/>
    </row>
    <row r="23" spans="1:21" ht="13.9" x14ac:dyDescent="0.4">
      <c r="A23" s="8">
        <v>46553</v>
      </c>
      <c r="B23" s="8"/>
      <c r="C23" s="5">
        <f>'Series Detail'!R27-'Series Detail'!Y27-'Series Detail'!AG27-'Series Detail'!AO27</f>
        <v>36434934.099999994</v>
      </c>
      <c r="D23" s="5"/>
      <c r="E23" s="5">
        <f>'Series Detail'!S27-'Series Detail'!AA27-'Series Detail'!AI27-'Series Detail'!AQ27</f>
        <v>45745750</v>
      </c>
      <c r="F23" s="5"/>
      <c r="G23" s="5">
        <f>'Series Detail'!T27-'Series Detail'!BB27</f>
        <v>43330065.899999999</v>
      </c>
      <c r="H23" s="5"/>
      <c r="I23" s="5">
        <f>'Series Detail'!U27-'Series Detail'!AC27-'Series Detail'!AK27-'Series Detail'!AS27</f>
        <v>0</v>
      </c>
      <c r="J23" s="5"/>
      <c r="K23" s="5">
        <f t="shared" si="0"/>
        <v>125510750</v>
      </c>
      <c r="L23" s="5"/>
      <c r="M23" s="5">
        <f>+K22+K23</f>
        <v>284070950</v>
      </c>
      <c r="N23" s="40"/>
      <c r="O23" s="40"/>
      <c r="P23" s="40"/>
      <c r="Q23" s="40"/>
      <c r="R23" s="40"/>
      <c r="S23" s="40"/>
      <c r="T23" s="40"/>
      <c r="U23" s="40"/>
    </row>
    <row r="24" spans="1:21" ht="13.9" x14ac:dyDescent="0.4">
      <c r="A24" s="8">
        <v>46736</v>
      </c>
      <c r="B24" s="8"/>
      <c r="C24" s="5">
        <f>'Series Detail'!R28-'Series Detail'!Y28-'Series Detail'!AG28-'Series Detail'!AO28</f>
        <v>112070000</v>
      </c>
      <c r="D24" s="5"/>
      <c r="E24" s="5">
        <f>'Series Detail'!S28-'Series Detail'!AA28-'Series Detail'!AI28-'Series Detail'!AQ28</f>
        <v>45394712.5</v>
      </c>
      <c r="F24" s="5"/>
      <c r="G24" s="5">
        <f>'Series Detail'!T28-'Series Detail'!BB28</f>
        <v>0</v>
      </c>
      <c r="H24" s="5"/>
      <c r="I24" s="5">
        <f>'Series Detail'!U28-'Series Detail'!AC28-'Series Detail'!AK28-'Series Detail'!AS28</f>
        <v>0</v>
      </c>
      <c r="J24" s="5"/>
      <c r="K24" s="5">
        <f t="shared" si="0"/>
        <v>157464712.5</v>
      </c>
      <c r="L24" s="5"/>
      <c r="M24" s="4"/>
      <c r="N24" s="40"/>
      <c r="O24" s="40"/>
      <c r="P24" s="40"/>
      <c r="Q24" s="40"/>
      <c r="R24" s="40"/>
      <c r="S24" s="40"/>
      <c r="T24" s="40"/>
      <c r="U24" s="40"/>
    </row>
    <row r="25" spans="1:21" ht="13.9" x14ac:dyDescent="0.4">
      <c r="A25" s="8">
        <v>46919</v>
      </c>
      <c r="B25" s="8"/>
      <c r="C25" s="5">
        <f>'Series Detail'!R29-'Series Detail'!Y29-'Series Detail'!AG29-'Series Detail'!AO29</f>
        <v>15902687.300000001</v>
      </c>
      <c r="D25" s="5"/>
      <c r="E25" s="5">
        <f>'Series Detail'!S29-'Series Detail'!AA29-'Series Detail'!AI29-'Series Detail'!AQ29</f>
        <v>42578375</v>
      </c>
      <c r="F25" s="5"/>
      <c r="G25" s="5">
        <f>'Series Detail'!T29-'Series Detail'!BB29</f>
        <v>83087312.700000003</v>
      </c>
      <c r="H25" s="5"/>
      <c r="I25" s="5">
        <f>'Series Detail'!U29-'Series Detail'!AC29-'Series Detail'!AK29-'Series Detail'!AS29</f>
        <v>0</v>
      </c>
      <c r="J25" s="5"/>
      <c r="K25" s="5">
        <f t="shared" si="0"/>
        <v>141568375</v>
      </c>
      <c r="L25" s="5"/>
      <c r="M25" s="5">
        <f>+K24+K25</f>
        <v>299033087.5</v>
      </c>
      <c r="N25" s="40"/>
      <c r="O25" s="40"/>
      <c r="P25" s="40"/>
      <c r="Q25" s="40"/>
      <c r="R25" s="40"/>
      <c r="S25" s="40"/>
      <c r="T25" s="40"/>
      <c r="U25" s="40"/>
    </row>
    <row r="26" spans="1:21" ht="13.9" x14ac:dyDescent="0.4">
      <c r="A26" s="8">
        <v>47102</v>
      </c>
      <c r="B26" s="8"/>
      <c r="C26" s="5">
        <f>'Series Detail'!R30-'Series Detail'!Y30-'Series Detail'!AG30-'Series Detail'!AO30</f>
        <v>133380000</v>
      </c>
      <c r="D26" s="5"/>
      <c r="E26" s="5">
        <f>'Series Detail'!S30-'Series Detail'!AA30-'Series Detail'!AI30-'Series Detail'!AQ30</f>
        <v>42413512.5</v>
      </c>
      <c r="F26" s="5"/>
      <c r="G26" s="5">
        <f>'Series Detail'!T30-'Series Detail'!BB30</f>
        <v>0</v>
      </c>
      <c r="H26" s="5"/>
      <c r="I26" s="5">
        <f>'Series Detail'!U30-'Series Detail'!AC30-'Series Detail'!AK30-'Series Detail'!AS30</f>
        <v>0</v>
      </c>
      <c r="J26" s="5"/>
      <c r="K26" s="5">
        <f t="shared" si="0"/>
        <v>175793512.5</v>
      </c>
      <c r="L26" s="5"/>
      <c r="M26" s="4"/>
      <c r="N26" s="40"/>
      <c r="O26" s="40"/>
      <c r="P26" s="40"/>
      <c r="Q26" s="40"/>
      <c r="R26" s="40"/>
      <c r="S26" s="40"/>
      <c r="T26" s="40"/>
      <c r="U26" s="40"/>
    </row>
    <row r="27" spans="1:21" ht="13.9" x14ac:dyDescent="0.4">
      <c r="A27" s="8">
        <v>47284</v>
      </c>
      <c r="B27" s="8"/>
      <c r="C27" s="5">
        <f>'Series Detail'!R31-'Series Detail'!Y31-'Series Detail'!AG31-'Series Detail'!AO31</f>
        <v>15495321.300000001</v>
      </c>
      <c r="D27" s="5"/>
      <c r="E27" s="5">
        <f>'Series Detail'!S31-'Series Detail'!AA31-'Series Detail'!AI31-'Series Detail'!AQ31</f>
        <v>39063612.5</v>
      </c>
      <c r="F27" s="5"/>
      <c r="G27" s="5">
        <f>'Series Detail'!T31-'Series Detail'!BB31</f>
        <v>83719678.700000003</v>
      </c>
      <c r="H27" s="5"/>
      <c r="I27" s="5">
        <f>'Series Detail'!U31-'Series Detail'!AC31-'Series Detail'!AK31-'Series Detail'!AS31</f>
        <v>0</v>
      </c>
      <c r="J27" s="5"/>
      <c r="K27" s="5">
        <f t="shared" si="0"/>
        <v>138278612.5</v>
      </c>
      <c r="L27" s="5"/>
      <c r="M27" s="5">
        <f>+K26+K27</f>
        <v>314072125</v>
      </c>
      <c r="N27" s="40"/>
      <c r="O27" s="40"/>
      <c r="P27" s="40"/>
      <c r="Q27" s="40"/>
      <c r="R27" s="40"/>
      <c r="S27" s="40"/>
      <c r="T27" s="40"/>
      <c r="U27" s="40"/>
    </row>
    <row r="28" spans="1:21" ht="13.9" x14ac:dyDescent="0.4">
      <c r="A28" s="8">
        <v>47467</v>
      </c>
      <c r="B28" s="8"/>
      <c r="C28" s="5">
        <f>'Series Detail'!R32-'Series Detail'!Y32-'Series Detail'!AG32-'Series Detail'!AO32</f>
        <v>6595539.0499999998</v>
      </c>
      <c r="D28" s="5"/>
      <c r="E28" s="5">
        <f>'Series Detail'!S32-'Series Detail'!AA32-'Series Detail'!AI32-'Series Detail'!AQ32</f>
        <v>38892562.5</v>
      </c>
      <c r="F28" s="5"/>
      <c r="G28" s="5">
        <f>'Series Detail'!T32-'Series Detail'!BB32</f>
        <v>155099460.94999999</v>
      </c>
      <c r="H28" s="5"/>
      <c r="I28" s="5">
        <f>'Series Detail'!U32-'Series Detail'!AC32-'Series Detail'!AK32-'Series Detail'!AS32</f>
        <v>0</v>
      </c>
      <c r="J28" s="5"/>
      <c r="K28" s="5">
        <f t="shared" si="0"/>
        <v>200587562.5</v>
      </c>
      <c r="L28" s="5"/>
      <c r="M28" s="4"/>
      <c r="N28" s="40"/>
      <c r="O28" s="40"/>
      <c r="P28" s="40"/>
      <c r="Q28" s="40"/>
      <c r="R28" s="40"/>
      <c r="S28" s="40"/>
      <c r="T28" s="40"/>
      <c r="U28" s="40"/>
    </row>
    <row r="29" spans="1:21" ht="13.9" x14ac:dyDescent="0.4">
      <c r="A29" s="8">
        <v>47649</v>
      </c>
      <c r="B29" s="8"/>
      <c r="C29" s="5">
        <f>'Series Detail'!R33-'Series Detail'!Y33-'Series Detail'!AG33-'Series Detail'!AO33</f>
        <v>3486095.6</v>
      </c>
      <c r="D29" s="5"/>
      <c r="E29" s="5">
        <f>'Series Detail'!S33-'Series Detail'!AA33-'Series Detail'!AI33-'Series Detail'!AQ33</f>
        <v>38892562.5</v>
      </c>
      <c r="F29" s="5"/>
      <c r="G29" s="5">
        <f>'Series Detail'!T33-'Series Detail'!BB33</f>
        <v>87108904.400000006</v>
      </c>
      <c r="H29" s="5"/>
      <c r="I29" s="5">
        <f>'Series Detail'!U33-'Series Detail'!AC33-'Series Detail'!AK33-'Series Detail'!AS33</f>
        <v>0</v>
      </c>
      <c r="J29" s="5"/>
      <c r="K29" s="5">
        <f t="shared" si="0"/>
        <v>129487562.5</v>
      </c>
      <c r="L29" s="5"/>
      <c r="M29" s="5">
        <f>+K28+K29</f>
        <v>330075125</v>
      </c>
      <c r="N29" s="40"/>
      <c r="O29" s="40"/>
      <c r="P29" s="40"/>
      <c r="Q29" s="40"/>
      <c r="R29" s="40"/>
      <c r="S29" s="40"/>
      <c r="T29" s="40"/>
      <c r="U29" s="40"/>
    </row>
    <row r="30" spans="1:21" ht="13.9" x14ac:dyDescent="0.4">
      <c r="A30" s="8">
        <v>47832</v>
      </c>
      <c r="B30" s="8"/>
      <c r="C30" s="5">
        <f>'Series Detail'!R34-'Series Detail'!Y34-'Series Detail'!AG34-'Series Detail'!AO34</f>
        <v>12504528.5</v>
      </c>
      <c r="D30" s="5"/>
      <c r="E30" s="5">
        <f>'Series Detail'!S34-'Series Detail'!AA34-'Series Detail'!AI34-'Series Detail'!AQ34</f>
        <v>38892562.5</v>
      </c>
      <c r="F30" s="5"/>
      <c r="G30" s="5">
        <f>'Series Detail'!T34-'Series Detail'!BB34</f>
        <v>155825471.5</v>
      </c>
      <c r="H30" s="5"/>
      <c r="I30" s="5">
        <f>'Series Detail'!U34-'Series Detail'!AC34-'Series Detail'!AK34-'Series Detail'!AS34</f>
        <v>0</v>
      </c>
      <c r="J30" s="5"/>
      <c r="K30" s="5">
        <f t="shared" si="0"/>
        <v>207222562.5</v>
      </c>
      <c r="L30" s="5"/>
      <c r="M30" s="4"/>
      <c r="N30" s="40"/>
      <c r="O30" s="40"/>
      <c r="P30" s="40"/>
      <c r="Q30" s="40"/>
      <c r="R30" s="40"/>
      <c r="S30" s="40"/>
      <c r="T30" s="40"/>
      <c r="U30" s="40"/>
    </row>
    <row r="31" spans="1:21" ht="13.9" x14ac:dyDescent="0.4">
      <c r="A31" s="8">
        <v>48014</v>
      </c>
      <c r="B31" s="8"/>
      <c r="C31" s="5">
        <f>'Series Detail'!R35-'Series Detail'!Y35-'Series Detail'!AG35-'Series Detail'!AO35</f>
        <v>3716425.6</v>
      </c>
      <c r="D31" s="5"/>
      <c r="E31" s="5">
        <f>'Series Detail'!S35-'Series Detail'!AA35-'Series Detail'!AI35-'Series Detail'!AQ35</f>
        <v>38726687.5</v>
      </c>
      <c r="F31" s="5"/>
      <c r="G31" s="5">
        <f>'Series Detail'!T35-'Series Detail'!BB35</f>
        <v>92413574.400000006</v>
      </c>
      <c r="H31" s="5"/>
      <c r="I31" s="5">
        <f>'Series Detail'!U35-'Series Detail'!AC35-'Series Detail'!AK35-'Series Detail'!AS35</f>
        <v>0</v>
      </c>
      <c r="J31" s="5"/>
      <c r="K31" s="5">
        <f t="shared" si="0"/>
        <v>134856687.5</v>
      </c>
      <c r="L31" s="5"/>
      <c r="M31" s="5">
        <f>+K30+K31</f>
        <v>342079250</v>
      </c>
      <c r="N31" s="40"/>
      <c r="O31" s="40"/>
      <c r="P31" s="40"/>
      <c r="Q31" s="40"/>
      <c r="R31" s="40"/>
      <c r="S31" s="40"/>
      <c r="T31" s="40"/>
      <c r="U31" s="40"/>
    </row>
    <row r="32" spans="1:21" ht="13.9" x14ac:dyDescent="0.4">
      <c r="A32" s="8">
        <v>48197</v>
      </c>
      <c r="B32" s="8"/>
      <c r="C32" s="5">
        <f>'Series Detail'!R36-'Series Detail'!Y36-'Series Detail'!AG36-'Series Detail'!AO36</f>
        <v>9249365.4499999993</v>
      </c>
      <c r="D32" s="5"/>
      <c r="E32" s="5">
        <f>'Series Detail'!S36-'Series Detail'!AA36-'Series Detail'!AI36-'Series Detail'!AQ36</f>
        <v>40136438.75</v>
      </c>
      <c r="F32" s="5"/>
      <c r="G32" s="5">
        <f>'Series Detail'!T36-'Series Detail'!BB36</f>
        <v>156470634.55000001</v>
      </c>
      <c r="H32" s="5"/>
      <c r="I32" s="5">
        <f>'Series Detail'!U36-'Series Detail'!AC36-'Series Detail'!AK36-'Series Detail'!AS36</f>
        <v>0</v>
      </c>
      <c r="J32" s="5"/>
      <c r="K32" s="5">
        <f t="shared" si="0"/>
        <v>205856438.75</v>
      </c>
      <c r="L32" s="5"/>
      <c r="M32" s="4"/>
      <c r="N32" s="40"/>
      <c r="O32" s="40"/>
      <c r="P32" s="40"/>
      <c r="Q32" s="40"/>
      <c r="R32" s="40"/>
      <c r="S32" s="40"/>
      <c r="T32" s="40"/>
      <c r="U32" s="40"/>
    </row>
    <row r="33" spans="1:21" ht="13.9" x14ac:dyDescent="0.4">
      <c r="A33" s="8">
        <v>48380</v>
      </c>
      <c r="B33" s="8"/>
      <c r="C33" s="5">
        <f>'Series Detail'!R37-'Series Detail'!Y37-'Series Detail'!AG37-'Series Detail'!AO37</f>
        <v>3401631.2</v>
      </c>
      <c r="D33" s="5"/>
      <c r="E33" s="5">
        <f>'Series Detail'!S37-'Series Detail'!AA37-'Series Detail'!AI37-'Series Detail'!AQ37</f>
        <v>40035813.75</v>
      </c>
      <c r="F33" s="5"/>
      <c r="G33" s="5">
        <f>'Series Detail'!T37-'Series Detail'!BB37</f>
        <v>92773368.799999997</v>
      </c>
      <c r="H33" s="5"/>
      <c r="I33" s="5">
        <f>'Series Detail'!U37-'Series Detail'!AC37-'Series Detail'!AK37-'Series Detail'!AS37</f>
        <v>0</v>
      </c>
      <c r="J33" s="5"/>
      <c r="K33" s="5">
        <f t="shared" si="0"/>
        <v>136210813.75</v>
      </c>
      <c r="L33" s="5"/>
      <c r="M33" s="5">
        <f>+K32+K33</f>
        <v>342067252.5</v>
      </c>
      <c r="N33" s="40"/>
      <c r="O33" s="40"/>
      <c r="P33" s="40"/>
      <c r="Q33" s="40"/>
      <c r="R33" s="40"/>
      <c r="S33" s="40"/>
      <c r="T33" s="40"/>
      <c r="U33" s="40"/>
    </row>
    <row r="34" spans="1:21" ht="13.9" x14ac:dyDescent="0.4">
      <c r="A34" s="8">
        <v>48563</v>
      </c>
      <c r="B34" s="8"/>
      <c r="C34" s="5">
        <f>'Series Detail'!R38-'Series Detail'!Y38-'Series Detail'!AG38-'Series Detail'!AO38</f>
        <v>8868731.25</v>
      </c>
      <c r="D34" s="5"/>
      <c r="E34" s="5">
        <f>'Series Detail'!S38-'Series Detail'!AA38-'Series Detail'!AI38-'Series Detail'!AQ38</f>
        <v>40023688.75</v>
      </c>
      <c r="F34" s="5"/>
      <c r="G34" s="5">
        <f>'Series Detail'!T38-'Series Detail'!BB38</f>
        <v>157046268.75</v>
      </c>
      <c r="H34" s="5"/>
      <c r="I34" s="5">
        <f>'Series Detail'!U38-'Series Detail'!AC38-'Series Detail'!AK38-'Series Detail'!AS38</f>
        <v>0</v>
      </c>
      <c r="J34" s="5"/>
      <c r="K34" s="5">
        <f t="shared" si="0"/>
        <v>205938688.75</v>
      </c>
      <c r="L34" s="5"/>
      <c r="M34" s="4"/>
      <c r="N34" s="40"/>
      <c r="O34" s="40"/>
      <c r="P34" s="40"/>
      <c r="Q34" s="40"/>
      <c r="R34" s="40"/>
      <c r="S34" s="40"/>
      <c r="T34" s="40"/>
      <c r="U34" s="40"/>
    </row>
    <row r="35" spans="1:21" ht="13.9" x14ac:dyDescent="0.4">
      <c r="A35" s="8">
        <v>48745</v>
      </c>
      <c r="B35" s="8"/>
      <c r="C35" s="5">
        <f>'Series Detail'!R39-'Series Detail'!Y39-'Series Detail'!AG39-'Series Detail'!AO39</f>
        <v>3130112.8</v>
      </c>
      <c r="D35" s="5"/>
      <c r="E35" s="5">
        <f>'Series Detail'!S39-'Series Detail'!AA39-'Series Detail'!AI39-'Series Detail'!AQ39</f>
        <v>39918188.75</v>
      </c>
      <c r="F35" s="5"/>
      <c r="G35" s="5">
        <f>'Series Detail'!T39-'Series Detail'!BB39</f>
        <v>93094887.200000003</v>
      </c>
      <c r="H35" s="5"/>
      <c r="I35" s="5">
        <f>'Series Detail'!U39-'Series Detail'!AC39-'Series Detail'!AK39-'Series Detail'!AS39</f>
        <v>0</v>
      </c>
      <c r="J35" s="5"/>
      <c r="K35" s="5">
        <f t="shared" si="0"/>
        <v>136143188.75</v>
      </c>
      <c r="L35" s="5"/>
      <c r="M35" s="5">
        <f>+K34+K35</f>
        <v>342081877.5</v>
      </c>
      <c r="N35" s="40"/>
      <c r="O35" s="40"/>
      <c r="P35" s="40"/>
      <c r="Q35" s="40"/>
      <c r="R35" s="40"/>
      <c r="S35" s="40"/>
      <c r="T35" s="40"/>
      <c r="U35" s="40"/>
    </row>
    <row r="36" spans="1:21" ht="13.9" x14ac:dyDescent="0.4">
      <c r="A36" s="8">
        <v>48928</v>
      </c>
      <c r="B36" s="8"/>
      <c r="C36" s="5">
        <f>'Series Detail'!R40-'Series Detail'!Y40-'Series Detail'!AG40-'Series Detail'!AO40</f>
        <v>8542775.0500000007</v>
      </c>
      <c r="D36" s="5"/>
      <c r="E36" s="5">
        <f>'Series Detail'!S40-'Series Detail'!AA40-'Series Detail'!AI40-'Series Detail'!AQ40</f>
        <v>39904813.75</v>
      </c>
      <c r="F36" s="5"/>
      <c r="G36" s="5">
        <f>'Series Detail'!T40-'Series Detail'!BB40</f>
        <v>157557224.94999999</v>
      </c>
      <c r="H36" s="5"/>
      <c r="I36" s="5">
        <f>'Series Detail'!U40-'Series Detail'!AC40-'Series Detail'!AK40-'Series Detail'!AS40</f>
        <v>0</v>
      </c>
      <c r="J36" s="5"/>
      <c r="K36" s="5">
        <f t="shared" si="0"/>
        <v>206004813.75</v>
      </c>
      <c r="L36" s="5"/>
      <c r="M36" s="4"/>
      <c r="N36" s="40"/>
      <c r="O36" s="40"/>
      <c r="P36" s="40"/>
      <c r="Q36" s="40"/>
      <c r="R36" s="40"/>
      <c r="S36" s="40"/>
      <c r="T36" s="40"/>
      <c r="U36" s="40"/>
    </row>
    <row r="37" spans="1:21" ht="13.9" x14ac:dyDescent="0.4">
      <c r="A37" s="8">
        <v>49110</v>
      </c>
      <c r="B37" s="8"/>
      <c r="C37" s="5">
        <f>'Series Detail'!R41-'Series Detail'!Y41-'Series Detail'!AG41-'Series Detail'!AO41</f>
        <v>2889956.6</v>
      </c>
      <c r="D37" s="5"/>
      <c r="E37" s="5">
        <f>'Series Detail'!S41-'Series Detail'!AA41-'Series Detail'!AI41-'Series Detail'!AQ41</f>
        <v>39794688.75</v>
      </c>
      <c r="F37" s="5"/>
      <c r="G37" s="5">
        <f>'Series Detail'!T41-'Series Detail'!BB41</f>
        <v>93380043.400000006</v>
      </c>
      <c r="H37" s="5"/>
      <c r="I37" s="5">
        <f>'Series Detail'!U41-'Series Detail'!AC41-'Series Detail'!AK41-'Series Detail'!AS41</f>
        <v>0</v>
      </c>
      <c r="J37" s="5"/>
      <c r="K37" s="5">
        <f t="shared" si="0"/>
        <v>136064688.75</v>
      </c>
      <c r="L37" s="5"/>
      <c r="M37" s="5">
        <f>+K36+K37</f>
        <v>342069502.5</v>
      </c>
      <c r="N37" s="40"/>
      <c r="O37" s="40"/>
      <c r="P37" s="40"/>
      <c r="Q37" s="40"/>
      <c r="R37" s="40"/>
      <c r="S37" s="40"/>
      <c r="T37" s="40"/>
      <c r="U37" s="40"/>
    </row>
    <row r="38" spans="1:21" ht="13.9" x14ac:dyDescent="0.4">
      <c r="A38" s="8">
        <v>49293</v>
      </c>
      <c r="B38" s="8"/>
      <c r="C38" s="5">
        <f>'Series Detail'!R42-'Series Detail'!Y42-'Series Detail'!AG42-'Series Detail'!AO42</f>
        <v>8301795.1500000004</v>
      </c>
      <c r="D38" s="5"/>
      <c r="E38" s="5">
        <f>'Series Detail'!S42-'Series Detail'!AA42-'Series Detail'!AI42-'Series Detail'!AQ42</f>
        <v>39780188.75</v>
      </c>
      <c r="F38" s="5"/>
      <c r="G38" s="5">
        <f>'Series Detail'!T42-'Series Detail'!BB42</f>
        <v>158013204.84999999</v>
      </c>
      <c r="H38" s="5"/>
      <c r="I38" s="5">
        <f>'Series Detail'!U42-'Series Detail'!AC42-'Series Detail'!AK42-'Series Detail'!AS42</f>
        <v>0</v>
      </c>
      <c r="J38" s="5"/>
      <c r="K38" s="5">
        <f t="shared" si="0"/>
        <v>206095188.75</v>
      </c>
      <c r="L38" s="5"/>
      <c r="M38" s="4"/>
      <c r="N38" s="40"/>
      <c r="O38" s="40"/>
      <c r="P38" s="40"/>
      <c r="Q38" s="40"/>
      <c r="R38" s="40"/>
      <c r="S38" s="40"/>
      <c r="T38" s="40"/>
      <c r="U38" s="40"/>
    </row>
    <row r="39" spans="1:21" ht="13.9" x14ac:dyDescent="0.4">
      <c r="A39" s="8">
        <v>49475</v>
      </c>
      <c r="B39" s="8"/>
      <c r="C39" s="5">
        <f>'Series Detail'!R43-'Series Detail'!Y43-'Series Detail'!AG43-'Series Detail'!AO43</f>
        <v>2685421.2</v>
      </c>
      <c r="D39" s="5"/>
      <c r="E39" s="5">
        <f>'Series Detail'!S43-'Series Detail'!AA43-'Series Detail'!AI43-'Series Detail'!AQ43</f>
        <v>39664688.75</v>
      </c>
      <c r="F39" s="5"/>
      <c r="G39" s="5">
        <f>'Series Detail'!T43-'Series Detail'!BB43</f>
        <v>93634578.799999997</v>
      </c>
      <c r="H39" s="5"/>
      <c r="I39" s="5">
        <f>'Series Detail'!U43-'Series Detail'!AC43-'Series Detail'!AK43-'Series Detail'!AS43</f>
        <v>0</v>
      </c>
      <c r="J39" s="5"/>
      <c r="K39" s="5">
        <f t="shared" si="0"/>
        <v>135984688.75</v>
      </c>
      <c r="L39" s="5"/>
      <c r="M39" s="5">
        <f>+K38+K39</f>
        <v>342079877.5</v>
      </c>
      <c r="N39" s="40"/>
      <c r="O39" s="40"/>
      <c r="P39" s="40"/>
      <c r="Q39" s="40"/>
      <c r="R39" s="40"/>
      <c r="S39" s="40"/>
      <c r="T39" s="40"/>
      <c r="U39" s="40"/>
    </row>
    <row r="40" spans="1:21" ht="13.9" x14ac:dyDescent="0.4">
      <c r="A40" s="8">
        <v>49658</v>
      </c>
      <c r="B40" s="8"/>
      <c r="C40" s="5">
        <f>'Series Detail'!R44-'Series Detail'!Y44-'Series Detail'!AG44-'Series Detail'!AO44</f>
        <v>6555709.0499999998</v>
      </c>
      <c r="D40" s="5"/>
      <c r="E40" s="5">
        <f>'Series Detail'!S44-'Series Detail'!AA44-'Series Detail'!AI44-'Series Detail'!AQ44</f>
        <v>39648938.75</v>
      </c>
      <c r="F40" s="5"/>
      <c r="G40" s="5">
        <f>'Series Detail'!T44-'Series Detail'!BB44</f>
        <v>159959290.94999999</v>
      </c>
      <c r="H40" s="5"/>
      <c r="I40" s="5">
        <f>'Series Detail'!U44-'Series Detail'!AC44-'Series Detail'!AK44-'Series Detail'!AS44</f>
        <v>0</v>
      </c>
      <c r="J40" s="5"/>
      <c r="K40" s="5">
        <f t="shared" si="0"/>
        <v>206163938.75</v>
      </c>
      <c r="L40" s="5"/>
      <c r="M40" s="4"/>
      <c r="N40" s="40"/>
      <c r="O40" s="40"/>
      <c r="P40" s="40"/>
      <c r="Q40" s="40"/>
      <c r="R40" s="40"/>
      <c r="S40" s="40"/>
      <c r="T40" s="40"/>
      <c r="U40" s="40"/>
    </row>
    <row r="41" spans="1:21" ht="13.9" x14ac:dyDescent="0.4">
      <c r="A41" s="8">
        <v>49841</v>
      </c>
      <c r="B41" s="8"/>
      <c r="C41" s="5">
        <f>'Series Detail'!R45-'Series Detail'!Y45-'Series Detail'!AG45-'Series Detail'!AO45</f>
        <v>2514592.7999999998</v>
      </c>
      <c r="D41" s="5"/>
      <c r="E41" s="5">
        <f>'Series Detail'!S45-'Series Detail'!AA45-'Series Detail'!AI45-'Series Detail'!AQ45</f>
        <v>39533396.25</v>
      </c>
      <c r="F41" s="5"/>
      <c r="G41" s="5">
        <f>'Series Detail'!T45-'Series Detail'!BB45</f>
        <v>93860407.200000003</v>
      </c>
      <c r="H41" s="5"/>
      <c r="I41" s="5">
        <f>'Series Detail'!U45-'Series Detail'!AC45-'Series Detail'!AK45-'Series Detail'!AS45</f>
        <v>0</v>
      </c>
      <c r="J41" s="5"/>
      <c r="K41" s="5">
        <f t="shared" si="0"/>
        <v>135908396.25</v>
      </c>
      <c r="L41" s="5"/>
      <c r="M41" s="5">
        <f>+K40+K41</f>
        <v>342072335</v>
      </c>
      <c r="N41" s="40"/>
      <c r="O41" s="40"/>
      <c r="P41" s="40"/>
      <c r="Q41" s="40"/>
      <c r="R41" s="40"/>
      <c r="S41" s="40"/>
      <c r="T41" s="40"/>
      <c r="U41" s="40"/>
    </row>
    <row r="42" spans="1:21" ht="13.9" x14ac:dyDescent="0.4">
      <c r="A42" s="8">
        <v>50024</v>
      </c>
      <c r="B42" s="8"/>
      <c r="C42" s="5">
        <f>'Series Detail'!R46-'Series Detail'!Y46-'Series Detail'!AG46-'Series Detail'!AO46</f>
        <v>6338153.4000000004</v>
      </c>
      <c r="D42" s="5"/>
      <c r="E42" s="5">
        <f>'Series Detail'!S46-'Series Detail'!AA46-'Series Detail'!AI46-'Series Detail'!AQ46</f>
        <v>39516271.25</v>
      </c>
      <c r="F42" s="5"/>
      <c r="G42" s="5">
        <f>'Series Detail'!T46-'Series Detail'!BB46</f>
        <v>160396846.59999999</v>
      </c>
      <c r="H42" s="5"/>
      <c r="I42" s="5">
        <f>'Series Detail'!U46-'Series Detail'!AC46-'Series Detail'!AK46-'Series Detail'!AS46</f>
        <v>0</v>
      </c>
      <c r="J42" s="5"/>
      <c r="K42" s="5">
        <f t="shared" si="0"/>
        <v>206251271.25</v>
      </c>
      <c r="L42" s="5"/>
      <c r="M42" s="4"/>
      <c r="N42" s="40"/>
      <c r="O42" s="40"/>
      <c r="P42" s="40"/>
      <c r="Q42" s="40"/>
      <c r="R42" s="40"/>
      <c r="S42" s="40"/>
      <c r="T42" s="40"/>
      <c r="U42" s="40"/>
    </row>
    <row r="43" spans="1:21" ht="13.9" x14ac:dyDescent="0.4">
      <c r="A43" s="8">
        <v>50206</v>
      </c>
      <c r="B43" s="8"/>
      <c r="C43" s="5">
        <f>'Series Detail'!R47-'Series Detail'!Y47-'Series Detail'!AG47-'Series Detail'!AO47</f>
        <v>2368643.7999999998</v>
      </c>
      <c r="D43" s="5"/>
      <c r="E43" s="5">
        <f>'Series Detail'!S47-'Series Detail'!AA47-'Series Detail'!AI47-'Series Detail'!AQ47</f>
        <v>39395476.25</v>
      </c>
      <c r="F43" s="5"/>
      <c r="G43" s="5">
        <f>'Series Detail'!T47-'Series Detail'!BB47</f>
        <v>94061356.200000003</v>
      </c>
      <c r="H43" s="5"/>
      <c r="I43" s="5">
        <f>'Series Detail'!U47-'Series Detail'!AC47-'Series Detail'!AK47-'Series Detail'!AS47</f>
        <v>0</v>
      </c>
      <c r="J43" s="5"/>
      <c r="K43" s="5">
        <f t="shared" si="0"/>
        <v>135825476.25</v>
      </c>
      <c r="L43" s="5"/>
      <c r="M43" s="5">
        <f>+K42+K43</f>
        <v>342076747.5</v>
      </c>
      <c r="N43" s="40"/>
      <c r="O43" s="40"/>
      <c r="P43" s="40"/>
      <c r="Q43" s="40"/>
      <c r="R43" s="40"/>
      <c r="S43" s="40"/>
      <c r="T43" s="40"/>
      <c r="U43" s="40"/>
    </row>
    <row r="44" spans="1:21" ht="13.9" x14ac:dyDescent="0.4">
      <c r="A44" s="8">
        <v>50389</v>
      </c>
      <c r="B44" s="8"/>
      <c r="C44" s="5">
        <f>'Series Detail'!R48-'Series Detail'!Y48-'Series Detail'!AG48-'Series Detail'!AO48</f>
        <v>6159404.5499999998</v>
      </c>
      <c r="D44" s="5"/>
      <c r="E44" s="5">
        <f>'Series Detail'!S48-'Series Detail'!AA48-'Series Detail'!AI48-'Series Detail'!AQ48</f>
        <v>39376976.25</v>
      </c>
      <c r="F44" s="5"/>
      <c r="G44" s="5">
        <f>'Series Detail'!T48-'Series Detail'!BB48</f>
        <v>160795595.44999999</v>
      </c>
      <c r="H44" s="5"/>
      <c r="I44" s="5">
        <f>'Series Detail'!U48-'Series Detail'!AC48-'Series Detail'!AK48-'Series Detail'!AS48</f>
        <v>0</v>
      </c>
      <c r="J44" s="5"/>
      <c r="K44" s="5">
        <f t="shared" si="0"/>
        <v>206331976.25</v>
      </c>
      <c r="L44" s="5"/>
      <c r="M44" s="4"/>
      <c r="N44" s="40"/>
      <c r="O44" s="40"/>
      <c r="P44" s="40"/>
      <c r="Q44" s="40"/>
      <c r="R44" s="40"/>
      <c r="S44" s="40"/>
      <c r="T44" s="40"/>
      <c r="U44" s="40"/>
    </row>
    <row r="45" spans="1:21" ht="13.9" x14ac:dyDescent="0.4">
      <c r="A45" s="8">
        <v>50571</v>
      </c>
      <c r="B45" s="8"/>
      <c r="C45" s="5">
        <f>'Series Detail'!R49-'Series Detail'!Y49-'Series Detail'!AG49-'Series Detail'!AO49</f>
        <v>2248746.6</v>
      </c>
      <c r="D45" s="5"/>
      <c r="E45" s="5">
        <f>'Series Detail'!S49-'Series Detail'!AA49-'Series Detail'!AI49-'Series Detail'!AQ49</f>
        <v>39250928.75</v>
      </c>
      <c r="F45" s="5"/>
      <c r="G45" s="5">
        <f>'Series Detail'!T49-'Series Detail'!BB49</f>
        <v>94241253.400000006</v>
      </c>
      <c r="H45" s="5"/>
      <c r="I45" s="5">
        <f>'Series Detail'!U49-'Series Detail'!AC49-'Series Detail'!AK49-'Series Detail'!AS49</f>
        <v>0</v>
      </c>
      <c r="J45" s="5"/>
      <c r="K45" s="5">
        <f t="shared" si="0"/>
        <v>135740928.75</v>
      </c>
      <c r="L45" s="5"/>
      <c r="M45" s="5">
        <f>+K44+K45</f>
        <v>342072905</v>
      </c>
      <c r="N45" s="40"/>
      <c r="O45" s="40"/>
      <c r="P45" s="40"/>
      <c r="Q45" s="40"/>
      <c r="R45" s="40"/>
      <c r="S45" s="40"/>
      <c r="T45" s="40"/>
      <c r="U45" s="40"/>
    </row>
    <row r="46" spans="1:21" ht="13.9" x14ac:dyDescent="0.4">
      <c r="A46" s="8">
        <v>50754</v>
      </c>
      <c r="B46" s="8"/>
      <c r="C46" s="5">
        <f>'Series Detail'!R50-'Series Detail'!Y50-'Series Detail'!AG50-'Series Detail'!AO50</f>
        <v>5990942.8499999996</v>
      </c>
      <c r="D46" s="5"/>
      <c r="E46" s="5">
        <f>'Series Detail'!S50-'Series Detail'!AA50-'Series Detail'!AI50-'Series Detail'!AQ50</f>
        <v>39230928.75</v>
      </c>
      <c r="F46" s="5"/>
      <c r="G46" s="5">
        <f>'Series Detail'!T50-'Series Detail'!BB50</f>
        <v>161204057.14999998</v>
      </c>
      <c r="H46" s="5"/>
      <c r="I46" s="5">
        <f>'Series Detail'!U50-'Series Detail'!AC50-'Series Detail'!AK50-'Series Detail'!AS50</f>
        <v>0</v>
      </c>
      <c r="J46" s="5"/>
      <c r="K46" s="5">
        <f t="shared" si="0"/>
        <v>206425928.74999997</v>
      </c>
      <c r="L46" s="5"/>
      <c r="M46" s="4"/>
      <c r="N46" s="40"/>
      <c r="O46" s="40"/>
      <c r="P46" s="40"/>
      <c r="Q46" s="40"/>
      <c r="R46" s="40"/>
      <c r="S46" s="40"/>
      <c r="T46" s="40"/>
      <c r="U46" s="40"/>
    </row>
    <row r="47" spans="1:21" ht="13.9" x14ac:dyDescent="0.4">
      <c r="A47" s="8">
        <v>50936</v>
      </c>
      <c r="B47" s="8"/>
      <c r="C47" s="5">
        <f>'Series Detail'!R51-'Series Detail'!Y51-'Series Detail'!AG51-'Series Detail'!AO51</f>
        <v>2154901.2000000002</v>
      </c>
      <c r="D47" s="5"/>
      <c r="E47" s="5">
        <f>'Series Detail'!S51-'Series Detail'!AA51-'Series Detail'!AI51-'Series Detail'!AQ51</f>
        <v>39096290</v>
      </c>
      <c r="F47" s="5"/>
      <c r="G47" s="5">
        <f>'Series Detail'!T51-'Series Detail'!BB51</f>
        <v>94400098.799999997</v>
      </c>
      <c r="H47" s="5"/>
      <c r="I47" s="5">
        <f>'Series Detail'!U51-'Series Detail'!AC51-'Series Detail'!AK51-'Series Detail'!AS51</f>
        <v>0</v>
      </c>
      <c r="J47" s="5"/>
      <c r="K47" s="5">
        <f t="shared" si="0"/>
        <v>135651290</v>
      </c>
      <c r="L47" s="5"/>
      <c r="M47" s="5">
        <f>+K46+K47</f>
        <v>342077218.75</v>
      </c>
      <c r="N47" s="40"/>
      <c r="O47" s="40"/>
      <c r="P47" s="40"/>
      <c r="Q47" s="40"/>
      <c r="R47" s="40"/>
      <c r="S47" s="40"/>
      <c r="T47" s="40"/>
      <c r="U47" s="40"/>
    </row>
    <row r="48" spans="1:21" ht="13.9" x14ac:dyDescent="0.4">
      <c r="A48" s="8">
        <v>51119</v>
      </c>
      <c r="B48" s="8"/>
      <c r="C48" s="5">
        <f>'Series Detail'!R52-'Series Detail'!Y52-'Series Detail'!AG52-'Series Detail'!AO52</f>
        <v>5897223.4500000002</v>
      </c>
      <c r="D48" s="5"/>
      <c r="E48" s="5">
        <f>'Series Detail'!S52-'Series Detail'!AA52-'Series Detail'!AI52-'Series Detail'!AQ52</f>
        <v>39074665</v>
      </c>
      <c r="F48" s="5"/>
      <c r="G48" s="5">
        <f>'Series Detail'!T52-'Series Detail'!BB52</f>
        <v>161547776.55000001</v>
      </c>
      <c r="H48" s="5"/>
      <c r="I48" s="5">
        <f>'Series Detail'!U52-'Series Detail'!AC52-'Series Detail'!AK52-'Series Detail'!AS52</f>
        <v>0</v>
      </c>
      <c r="J48" s="5"/>
      <c r="K48" s="5">
        <f t="shared" si="0"/>
        <v>206519665</v>
      </c>
      <c r="L48" s="5"/>
      <c r="M48" s="4"/>
      <c r="N48" s="40"/>
      <c r="O48" s="40"/>
      <c r="P48" s="40"/>
      <c r="Q48" s="40"/>
      <c r="R48" s="40"/>
      <c r="S48" s="40"/>
      <c r="T48" s="40"/>
      <c r="U48" s="40"/>
    </row>
    <row r="49" spans="1:21" ht="13.9" x14ac:dyDescent="0.4">
      <c r="A49" s="8">
        <v>51302</v>
      </c>
      <c r="B49" s="8"/>
      <c r="C49" s="5">
        <f>'Series Detail'!R53-'Series Detail'!Y53-'Series Detail'!AG53-'Series Detail'!AO53</f>
        <v>2077323.1</v>
      </c>
      <c r="D49" s="5"/>
      <c r="E49" s="5">
        <f>'Series Detail'!S53-'Series Detail'!AA53-'Series Detail'!AI53-'Series Detail'!AQ53</f>
        <v>38933915</v>
      </c>
      <c r="F49" s="5"/>
      <c r="G49" s="5">
        <f>'Series Detail'!T53-'Series Detail'!BB53</f>
        <v>94542676.900000006</v>
      </c>
      <c r="H49" s="5"/>
      <c r="I49" s="5">
        <f>'Series Detail'!U53-'Series Detail'!AC53-'Series Detail'!AK53-'Series Detail'!AS53</f>
        <v>0</v>
      </c>
      <c r="J49" s="5"/>
      <c r="K49" s="5">
        <f t="shared" si="0"/>
        <v>135553915</v>
      </c>
      <c r="L49" s="5"/>
      <c r="M49" s="5">
        <f>+K48+K49</f>
        <v>342073580</v>
      </c>
      <c r="N49" s="40"/>
      <c r="O49" s="40"/>
      <c r="P49" s="40"/>
      <c r="Q49" s="40"/>
      <c r="R49" s="40"/>
      <c r="S49" s="40"/>
      <c r="T49" s="40"/>
      <c r="U49" s="40"/>
    </row>
    <row r="50" spans="1:21" ht="13.9" x14ac:dyDescent="0.4">
      <c r="A50" s="8">
        <v>51485</v>
      </c>
      <c r="B50" s="8"/>
      <c r="C50" s="5">
        <f>'Series Detail'!R54-'Series Detail'!Y54-'Series Detail'!AG54-'Series Detail'!AO54</f>
        <v>5842839.3499999996</v>
      </c>
      <c r="D50" s="5"/>
      <c r="E50" s="5">
        <f>'Series Detail'!S54-'Series Detail'!AA54-'Series Detail'!AI54-'Series Detail'!AQ54</f>
        <v>38910665</v>
      </c>
      <c r="F50" s="5"/>
      <c r="G50" s="5">
        <f>'Series Detail'!T54-'Series Detail'!BB54</f>
        <v>161867160.65000001</v>
      </c>
      <c r="H50" s="5"/>
      <c r="I50" s="5">
        <f>'Series Detail'!U54-'Series Detail'!AC54-'Series Detail'!AK54-'Series Detail'!AS54</f>
        <v>0</v>
      </c>
      <c r="J50" s="5"/>
      <c r="K50" s="5">
        <f t="shared" si="0"/>
        <v>206620665</v>
      </c>
      <c r="L50" s="5"/>
      <c r="M50" s="4"/>
      <c r="N50" s="40"/>
      <c r="O50" s="40"/>
      <c r="P50" s="40"/>
      <c r="Q50" s="40"/>
      <c r="R50" s="40"/>
      <c r="S50" s="40"/>
      <c r="T50" s="40"/>
      <c r="U50" s="40"/>
    </row>
    <row r="51" spans="1:21" ht="13.9" x14ac:dyDescent="0.4">
      <c r="A51" s="8">
        <v>51667</v>
      </c>
      <c r="B51" s="8"/>
      <c r="C51" s="5">
        <f>'Series Detail'!R55-'Series Detail'!Y55-'Series Detail'!AG55-'Series Detail'!AO55</f>
        <v>14792558</v>
      </c>
      <c r="D51" s="5"/>
      <c r="E51" s="5">
        <f>'Series Detail'!S55-'Series Detail'!AA55-'Series Detail'!AI55-'Series Detail'!AQ55</f>
        <v>38763436.25</v>
      </c>
      <c r="F51" s="5"/>
      <c r="G51" s="5">
        <f>'Series Detail'!T55-'Series Detail'!BB55</f>
        <v>81897298.599999994</v>
      </c>
      <c r="H51" s="5"/>
      <c r="I51" s="5">
        <f>'Series Detail'!U55-'Series Detail'!AC55-'Series Detail'!AK55-'Series Detail'!AS55</f>
        <v>0</v>
      </c>
      <c r="J51" s="5"/>
      <c r="K51" s="5">
        <f t="shared" si="0"/>
        <v>135453292.84999999</v>
      </c>
      <c r="L51" s="5"/>
      <c r="M51" s="5">
        <f>+K50+K51</f>
        <v>342073957.85000002</v>
      </c>
      <c r="N51" s="40"/>
      <c r="O51" s="40"/>
      <c r="P51" s="40"/>
      <c r="Q51" s="40"/>
      <c r="R51" s="40"/>
      <c r="S51" s="40"/>
      <c r="T51" s="40"/>
      <c r="U51" s="40"/>
    </row>
    <row r="52" spans="1:21" ht="13.9" x14ac:dyDescent="0.4">
      <c r="A52" s="8">
        <v>51850</v>
      </c>
      <c r="B52" s="8"/>
      <c r="C52" s="5">
        <f>'Series Detail'!R56-'Series Detail'!Y56-'Series Detail'!AG56-'Series Detail'!AO56</f>
        <v>123051135.40000001</v>
      </c>
      <c r="D52" s="5"/>
      <c r="E52" s="5">
        <f>'Series Detail'!S56-'Series Detail'!AA56-'Series Detail'!AI56-'Series Detail'!AQ56</f>
        <v>38740061.25</v>
      </c>
      <c r="F52" s="5"/>
      <c r="G52" s="5">
        <f>'Series Detail'!T56-'Series Detail'!BB56</f>
        <v>34863864.600000001</v>
      </c>
      <c r="H52" s="5"/>
      <c r="I52" s="5">
        <f>'Series Detail'!U56-'Series Detail'!AC56-'Series Detail'!AK56-'Series Detail'!AS56</f>
        <v>0</v>
      </c>
      <c r="J52" s="5"/>
      <c r="K52" s="5">
        <f t="shared" si="0"/>
        <v>196655061.25</v>
      </c>
      <c r="L52" s="5"/>
      <c r="M52" s="4"/>
      <c r="N52" s="40"/>
      <c r="O52" s="40"/>
      <c r="P52" s="40"/>
      <c r="Q52" s="40"/>
      <c r="R52" s="40"/>
      <c r="S52" s="40"/>
      <c r="T52" s="40"/>
      <c r="U52" s="40"/>
    </row>
    <row r="53" spans="1:21" ht="13.9" x14ac:dyDescent="0.4">
      <c r="A53" s="8">
        <v>52032</v>
      </c>
      <c r="B53" s="8"/>
      <c r="C53" s="5">
        <f>'Series Detail'!R57-'Series Detail'!Y57-'Series Detail'!AG57-'Series Detail'!AO57</f>
        <v>109365000</v>
      </c>
      <c r="D53" s="5"/>
      <c r="E53" s="5">
        <f>'Series Detail'!S57-'Series Detail'!AA57-'Series Detail'!AI57-'Series Detail'!AQ57</f>
        <v>36054462.5</v>
      </c>
      <c r="F53" s="5"/>
      <c r="G53" s="5">
        <f>'Series Detail'!T57-'Series Detail'!BB57</f>
        <v>0</v>
      </c>
      <c r="H53" s="5"/>
      <c r="I53" s="5">
        <f>'Series Detail'!U57-'Series Detail'!AC57-'Series Detail'!AK57-'Series Detail'!AS57</f>
        <v>0</v>
      </c>
      <c r="J53" s="5"/>
      <c r="K53" s="5">
        <f t="shared" si="0"/>
        <v>145419462.5</v>
      </c>
      <c r="L53" s="5"/>
      <c r="M53" s="5">
        <f>+K52+K53</f>
        <v>342074523.75</v>
      </c>
      <c r="N53" s="40"/>
      <c r="O53" s="40"/>
      <c r="P53" s="40"/>
      <c r="Q53" s="40"/>
      <c r="R53" s="40"/>
      <c r="S53" s="40"/>
      <c r="T53" s="40"/>
      <c r="U53" s="40"/>
    </row>
    <row r="54" spans="1:21" ht="13.9" x14ac:dyDescent="0.4">
      <c r="A54" s="8">
        <v>52215</v>
      </c>
      <c r="B54" s="8"/>
      <c r="C54" s="5">
        <f>'Series Detail'!R58-'Series Detail'!Y58-'Series Detail'!AG58-'Series Detail'!AO58</f>
        <v>7083967.5</v>
      </c>
      <c r="D54" s="5"/>
      <c r="E54" s="5">
        <f>'Series Detail'!S58-'Series Detail'!AA58-'Series Detail'!AI58-'Series Detail'!AQ58</f>
        <v>33548431.25</v>
      </c>
      <c r="F54" s="5"/>
      <c r="G54" s="5">
        <f>'Series Detail'!T58-'Series Detail'!BB58</f>
        <v>2206032.5</v>
      </c>
      <c r="H54" s="5"/>
      <c r="I54" s="5">
        <f>'Series Detail'!U58-'Series Detail'!AC58-'Series Detail'!AK58-'Series Detail'!AS58</f>
        <v>0</v>
      </c>
      <c r="J54" s="5"/>
      <c r="K54" s="5">
        <f t="shared" si="0"/>
        <v>42838431.25</v>
      </c>
      <c r="L54" s="5"/>
      <c r="M54" s="4"/>
      <c r="N54" s="40"/>
      <c r="O54" s="40"/>
      <c r="P54" s="40"/>
      <c r="Q54" s="40"/>
      <c r="R54" s="40"/>
      <c r="S54" s="40"/>
      <c r="T54" s="40"/>
      <c r="U54" s="40"/>
    </row>
    <row r="55" spans="1:21" ht="13.9" x14ac:dyDescent="0.4">
      <c r="A55" s="8">
        <v>52397</v>
      </c>
      <c r="B55" s="8"/>
      <c r="C55" s="5">
        <f>'Series Detail'!R59-'Series Detail'!Y59-'Series Detail'!AG59-'Series Detail'!AO59</f>
        <v>36068329.5</v>
      </c>
      <c r="D55" s="5"/>
      <c r="E55" s="5">
        <f>'Series Detail'!S59-'Series Detail'!AA59-'Series Detail'!AI59-'Series Detail'!AQ59</f>
        <v>33319650</v>
      </c>
      <c r="F55" s="5"/>
      <c r="G55" s="5">
        <f>'Series Detail'!T59-'Series Detail'!BB59</f>
        <v>231401670.5</v>
      </c>
      <c r="H55" s="5"/>
      <c r="I55" s="5">
        <f>'Series Detail'!U59-'Series Detail'!AC59-'Series Detail'!AK59-'Series Detail'!AS59</f>
        <v>0</v>
      </c>
      <c r="J55" s="5"/>
      <c r="K55" s="5">
        <f t="shared" si="0"/>
        <v>300789650</v>
      </c>
      <c r="L55" s="5"/>
      <c r="M55" s="5">
        <f>+K54+K55</f>
        <v>343628081.25</v>
      </c>
      <c r="N55" s="40"/>
      <c r="O55" s="40"/>
      <c r="P55" s="40"/>
      <c r="Q55" s="40"/>
      <c r="R55" s="40"/>
      <c r="S55" s="40"/>
      <c r="T55" s="40"/>
      <c r="U55" s="40"/>
    </row>
    <row r="56" spans="1:21" ht="13.9" x14ac:dyDescent="0.4">
      <c r="A56" s="8">
        <v>52580</v>
      </c>
      <c r="B56" s="8"/>
      <c r="C56" s="5">
        <f>'Series Detail'!R60-'Series Detail'!Y60-'Series Detail'!AG60-'Series Detail'!AO60</f>
        <v>7408537.5999999996</v>
      </c>
      <c r="D56" s="5"/>
      <c r="E56" s="5">
        <f>'Series Detail'!S60-'Series Detail'!AA60-'Series Detail'!AI60-'Series Detail'!AQ60</f>
        <v>33319650</v>
      </c>
      <c r="F56" s="5"/>
      <c r="G56" s="5">
        <f>'Series Detail'!T60-'Series Detail'!BB60</f>
        <v>2351462.3999999999</v>
      </c>
      <c r="H56" s="5"/>
      <c r="I56" s="5">
        <f>'Series Detail'!U60-'Series Detail'!AC60-'Series Detail'!AK60-'Series Detail'!AS60</f>
        <v>0</v>
      </c>
      <c r="J56" s="5"/>
      <c r="K56" s="5">
        <f t="shared" si="0"/>
        <v>43079650</v>
      </c>
      <c r="L56" s="5"/>
      <c r="M56" s="4"/>
      <c r="N56" s="40"/>
      <c r="O56" s="40"/>
      <c r="P56" s="40"/>
      <c r="Q56" s="40"/>
      <c r="R56" s="40"/>
      <c r="S56" s="40"/>
      <c r="T56" s="40"/>
      <c r="U56" s="40"/>
    </row>
    <row r="57" spans="1:21" ht="13.9" x14ac:dyDescent="0.4">
      <c r="A57" s="8">
        <v>52763</v>
      </c>
      <c r="B57" s="8"/>
      <c r="C57" s="5">
        <f>'Series Detail'!R61-'Series Detail'!Y61-'Series Detail'!AG61-'Series Detail'!AO61</f>
        <v>33701220</v>
      </c>
      <c r="D57" s="5"/>
      <c r="E57" s="5">
        <f>'Series Detail'!S61-'Series Detail'!AA61-'Series Detail'!AI61-'Series Detail'!AQ61</f>
        <v>33076865</v>
      </c>
      <c r="F57" s="5"/>
      <c r="G57" s="5">
        <f>'Series Detail'!T61-'Series Detail'!BB61</f>
        <v>233768780</v>
      </c>
      <c r="H57" s="5"/>
      <c r="I57" s="5">
        <f>'Series Detail'!U61-'Series Detail'!AC61-'Series Detail'!AK61-'Series Detail'!AS61</f>
        <v>0</v>
      </c>
      <c r="J57" s="5"/>
      <c r="K57" s="5">
        <f t="shared" si="0"/>
        <v>300546865</v>
      </c>
      <c r="L57" s="5"/>
      <c r="M57" s="5">
        <f>+K56+K57</f>
        <v>343626515</v>
      </c>
      <c r="N57" s="40"/>
      <c r="O57" s="40"/>
      <c r="P57" s="40"/>
      <c r="Q57" s="40"/>
      <c r="R57" s="40"/>
      <c r="S57" s="40"/>
      <c r="T57" s="40"/>
      <c r="U57" s="40"/>
    </row>
    <row r="58" spans="1:21" ht="13.9" x14ac:dyDescent="0.4">
      <c r="A58" s="8">
        <v>52946</v>
      </c>
      <c r="B58" s="8"/>
      <c r="C58" s="5">
        <f>'Series Detail'!R62-'Series Detail'!Y62-'Series Detail'!AG62-'Series Detail'!AO62</f>
        <v>7792577.5999999996</v>
      </c>
      <c r="D58" s="5"/>
      <c r="E58" s="5">
        <f>'Series Detail'!S62-'Series Detail'!AA62-'Series Detail'!AI62-'Series Detail'!AQ62</f>
        <v>33076865</v>
      </c>
      <c r="F58" s="5"/>
      <c r="G58" s="5">
        <f>'Series Detail'!T62-'Series Detail'!BB62</f>
        <v>2472422.3999999999</v>
      </c>
      <c r="H58" s="5"/>
      <c r="I58" s="5">
        <f>'Series Detail'!U62-'Series Detail'!AC62-'Series Detail'!AK62-'Series Detail'!AS62</f>
        <v>0</v>
      </c>
      <c r="J58" s="5"/>
      <c r="K58" s="5">
        <f t="shared" si="0"/>
        <v>43341865</v>
      </c>
      <c r="L58" s="5"/>
      <c r="M58" s="4"/>
      <c r="N58" s="40"/>
      <c r="O58" s="40"/>
      <c r="P58" s="40"/>
      <c r="Q58" s="40"/>
      <c r="R58" s="40"/>
      <c r="S58" s="40"/>
      <c r="T58" s="40"/>
      <c r="U58" s="40"/>
    </row>
    <row r="59" spans="1:21" ht="13.9" x14ac:dyDescent="0.4">
      <c r="A59" s="8">
        <v>53128</v>
      </c>
      <c r="B59" s="8"/>
      <c r="C59" s="5">
        <f>'Series Detail'!R63-'Series Detail'!Y63-'Series Detail'!AG63-'Series Detail'!AO63</f>
        <v>31689253.199999999</v>
      </c>
      <c r="D59" s="5"/>
      <c r="E59" s="5">
        <f>'Series Detail'!S63-'Series Detail'!AA63-'Series Detail'!AI63-'Series Detail'!AQ63</f>
        <v>32821517.5</v>
      </c>
      <c r="F59" s="5"/>
      <c r="G59" s="5">
        <f>'Series Detail'!T63-'Series Detail'!BB63</f>
        <v>235775746.80000001</v>
      </c>
      <c r="H59" s="5"/>
      <c r="I59" s="5">
        <f>'Series Detail'!U63-'Series Detail'!AC63-'Series Detail'!AK63-'Series Detail'!AS63</f>
        <v>0</v>
      </c>
      <c r="J59" s="5"/>
      <c r="K59" s="5">
        <f t="shared" si="0"/>
        <v>300286517.5</v>
      </c>
      <c r="L59" s="5"/>
      <c r="M59" s="5">
        <f>+K58+K59</f>
        <v>343628382.5</v>
      </c>
      <c r="N59" s="40"/>
      <c r="O59" s="40"/>
      <c r="P59" s="40"/>
      <c r="Q59" s="40"/>
      <c r="R59" s="40"/>
      <c r="S59" s="40"/>
      <c r="T59" s="40"/>
      <c r="U59" s="40"/>
    </row>
    <row r="60" spans="1:21" ht="13.9" x14ac:dyDescent="0.4">
      <c r="A60" s="8">
        <v>53311</v>
      </c>
      <c r="B60" s="8"/>
      <c r="C60" s="5">
        <f>'Series Detail'!R64-'Series Detail'!Y64-'Series Detail'!AG64-'Series Detail'!AO64</f>
        <v>8184198.4000000004</v>
      </c>
      <c r="D60" s="5"/>
      <c r="E60" s="5">
        <f>'Series Detail'!S64-'Series Detail'!AA64-'Series Detail'!AI64-'Series Detail'!AQ64</f>
        <v>32821517.5</v>
      </c>
      <c r="F60" s="5"/>
      <c r="G60" s="5">
        <f>'Series Detail'!T64-'Series Detail'!BB64</f>
        <v>2595801.6</v>
      </c>
      <c r="H60" s="5"/>
      <c r="I60" s="5">
        <f>'Series Detail'!U64-'Series Detail'!AC64-'Series Detail'!AK64-'Series Detail'!AS64</f>
        <v>0</v>
      </c>
      <c r="J60" s="5"/>
      <c r="K60" s="5">
        <f t="shared" si="0"/>
        <v>43601517.5</v>
      </c>
      <c r="L60" s="5"/>
      <c r="M60" s="4"/>
      <c r="N60" s="40"/>
      <c r="O60" s="40"/>
      <c r="P60" s="40"/>
      <c r="Q60" s="40"/>
      <c r="R60" s="40"/>
      <c r="S60" s="40"/>
      <c r="T60" s="40"/>
      <c r="U60" s="40"/>
    </row>
    <row r="61" spans="1:21" ht="13.9" x14ac:dyDescent="0.4">
      <c r="A61" s="8">
        <v>53493</v>
      </c>
      <c r="B61" s="8"/>
      <c r="C61" s="5">
        <f>'Series Detail'!R65-'Series Detail'!Y65-'Series Detail'!AG65-'Series Detail'!AO65</f>
        <v>29798832.699999999</v>
      </c>
      <c r="D61" s="5"/>
      <c r="E61" s="5">
        <f>'Series Detail'!S65-'Series Detail'!AA65-'Series Detail'!AI65-'Series Detail'!AQ65</f>
        <v>32553358.75</v>
      </c>
      <c r="F61" s="5"/>
      <c r="G61" s="5">
        <f>'Series Detail'!T65-'Series Detail'!BB65</f>
        <v>237671167.30000001</v>
      </c>
      <c r="H61" s="5"/>
      <c r="I61" s="5">
        <f>'Series Detail'!U65-'Series Detail'!AC65-'Series Detail'!AK65-'Series Detail'!AS65</f>
        <v>0</v>
      </c>
      <c r="J61" s="5"/>
      <c r="K61" s="5">
        <f t="shared" si="0"/>
        <v>300023358.75</v>
      </c>
      <c r="L61" s="5"/>
      <c r="M61" s="5">
        <f>+K60+K61</f>
        <v>343624876.25</v>
      </c>
      <c r="N61" s="40"/>
      <c r="O61" s="40"/>
      <c r="P61" s="40"/>
      <c r="Q61" s="40"/>
      <c r="R61" s="40"/>
      <c r="S61" s="40"/>
      <c r="T61" s="40"/>
      <c r="U61" s="40"/>
    </row>
    <row r="62" spans="1:21" ht="13.9" x14ac:dyDescent="0.4">
      <c r="A62" s="8">
        <v>53676</v>
      </c>
      <c r="B62" s="8"/>
      <c r="C62" s="5">
        <f>'Series Detail'!R66-'Series Detail'!Y66-'Series Detail'!AG66-'Series Detail'!AO66</f>
        <v>63856142.399999999</v>
      </c>
      <c r="D62" s="5"/>
      <c r="E62" s="5">
        <f>'Series Detail'!S66-'Series Detail'!AA66-'Series Detail'!AI66-'Series Detail'!AQ66</f>
        <v>32553358.75</v>
      </c>
      <c r="F62" s="5"/>
      <c r="G62" s="5">
        <f>'Series Detail'!T66-'Series Detail'!BB66</f>
        <v>2728857.6000000001</v>
      </c>
      <c r="H62" s="5"/>
      <c r="I62" s="5">
        <f>'Series Detail'!U66-'Series Detail'!AC66-'Series Detail'!AK66-'Series Detail'!AS66</f>
        <v>0</v>
      </c>
      <c r="J62" s="5"/>
      <c r="K62" s="5">
        <f t="shared" si="0"/>
        <v>99138358.75</v>
      </c>
      <c r="L62" s="5"/>
      <c r="M62" s="4"/>
      <c r="N62" s="40"/>
      <c r="O62" s="40"/>
      <c r="P62" s="40"/>
      <c r="Q62" s="40"/>
      <c r="R62" s="40"/>
      <c r="S62" s="40"/>
      <c r="T62" s="40"/>
      <c r="U62" s="40"/>
    </row>
    <row r="63" spans="1:21" ht="13.9" x14ac:dyDescent="0.4">
      <c r="A63" s="8">
        <v>53858</v>
      </c>
      <c r="B63" s="8"/>
      <c r="C63" s="5">
        <f>'Series Detail'!R67-'Series Detail'!Y67-'Series Detail'!AG67-'Series Detail'!AO67</f>
        <v>22376212.199999999</v>
      </c>
      <c r="D63" s="5"/>
      <c r="E63" s="5">
        <f>'Series Detail'!S67-'Series Detail'!AA67-'Series Detail'!AI67-'Series Detail'!AQ67</f>
        <v>30890143.75</v>
      </c>
      <c r="F63" s="5"/>
      <c r="G63" s="5">
        <f>'Series Detail'!T67-'Series Detail'!BB67</f>
        <v>191218787.80000001</v>
      </c>
      <c r="H63" s="5"/>
      <c r="I63" s="5">
        <f>'Series Detail'!U67-'Series Detail'!AC67-'Series Detail'!AK67-'Series Detail'!AS67</f>
        <v>0</v>
      </c>
      <c r="J63" s="5"/>
      <c r="K63" s="5">
        <f t="shared" si="0"/>
        <v>244485143.75</v>
      </c>
      <c r="L63" s="5"/>
      <c r="M63" s="5">
        <f>+K62+K63</f>
        <v>343623502.5</v>
      </c>
      <c r="N63" s="40"/>
      <c r="O63" s="40"/>
      <c r="P63" s="40"/>
      <c r="Q63" s="40"/>
      <c r="R63" s="40"/>
      <c r="S63" s="40"/>
      <c r="T63" s="40"/>
      <c r="U63" s="40"/>
    </row>
    <row r="64" spans="1:21" ht="13.9" x14ac:dyDescent="0.4">
      <c r="A64" s="8">
        <v>54041</v>
      </c>
      <c r="B64" s="8"/>
      <c r="C64" s="5">
        <f>'Series Detail'!R68-'Series Detail'!Y68-'Series Detail'!AG68-'Series Detail'!AO68</f>
        <v>171333248</v>
      </c>
      <c r="D64" s="5"/>
      <c r="E64" s="5">
        <f>'Series Detail'!S68-'Series Detail'!AA68-'Series Detail'!AI68-'Series Detail'!AQ68</f>
        <v>30890143.75</v>
      </c>
      <c r="F64" s="5"/>
      <c r="G64" s="5">
        <f>'Series Detail'!T68-'Series Detail'!BB68</f>
        <v>2866752</v>
      </c>
      <c r="H64" s="5"/>
      <c r="I64" s="5">
        <f>'Series Detail'!U68-'Series Detail'!AC68-'Series Detail'!AK68-'Series Detail'!AS68</f>
        <v>0</v>
      </c>
      <c r="J64" s="5"/>
      <c r="K64" s="5">
        <f t="shared" si="0"/>
        <v>205090143.75</v>
      </c>
      <c r="L64" s="5"/>
      <c r="M64" s="4"/>
      <c r="N64" s="40"/>
      <c r="O64" s="40"/>
      <c r="P64" s="40"/>
      <c r="Q64" s="40"/>
      <c r="R64" s="40"/>
      <c r="S64" s="40"/>
      <c r="T64" s="40"/>
      <c r="U64" s="40"/>
    </row>
    <row r="65" spans="1:21" ht="13.9" x14ac:dyDescent="0.4">
      <c r="A65" s="8">
        <v>54224</v>
      </c>
      <c r="B65" s="8"/>
      <c r="C65" s="5">
        <f>'Series Detail'!R69-'Series Detail'!Y69-'Series Detail'!AG69-'Series Detail'!AO69</f>
        <v>112000000</v>
      </c>
      <c r="D65" s="5"/>
      <c r="E65" s="5">
        <f>'Series Detail'!S69-'Series Detail'!AA69-'Series Detail'!AI69-'Series Detail'!AQ69</f>
        <v>26536625</v>
      </c>
      <c r="F65" s="5"/>
      <c r="G65" s="5">
        <f>'Series Detail'!T69-'Series Detail'!BB69</f>
        <v>0</v>
      </c>
      <c r="H65" s="5"/>
      <c r="I65" s="5">
        <f>'Series Detail'!U69-'Series Detail'!AC69-'Series Detail'!AK69-'Series Detail'!AS69</f>
        <v>0</v>
      </c>
      <c r="J65" s="5"/>
      <c r="K65" s="5">
        <f t="shared" si="0"/>
        <v>138536625</v>
      </c>
      <c r="L65" s="5"/>
      <c r="M65" s="5">
        <f>+K64+K65</f>
        <v>343626768.75</v>
      </c>
      <c r="N65" s="40"/>
      <c r="O65" s="40"/>
      <c r="P65" s="40"/>
      <c r="Q65" s="40"/>
      <c r="R65" s="40"/>
      <c r="S65" s="40"/>
      <c r="T65" s="40"/>
      <c r="U65" s="40"/>
    </row>
    <row r="66" spans="1:21" ht="13.9" x14ac:dyDescent="0.4">
      <c r="A66" s="8">
        <v>54407</v>
      </c>
      <c r="B66" s="8"/>
      <c r="C66" s="5">
        <f>'Series Detail'!R70-'Series Detail'!Y70-'Series Detail'!AG70-'Series Detail'!AO70</f>
        <v>180775000</v>
      </c>
      <c r="D66" s="5"/>
      <c r="E66" s="5">
        <f>'Series Detail'!S70-'Series Detail'!AA70-'Series Detail'!AI70-'Series Detail'!AQ70</f>
        <v>24110775</v>
      </c>
      <c r="F66" s="5"/>
      <c r="G66" s="5">
        <f>'Series Detail'!T70-'Series Detail'!BB70</f>
        <v>0</v>
      </c>
      <c r="H66" s="5"/>
      <c r="I66" s="5">
        <f>'Series Detail'!U70-'Series Detail'!AC70-'Series Detail'!AK70-'Series Detail'!AS70</f>
        <v>0</v>
      </c>
      <c r="J66" s="5"/>
      <c r="K66" s="5">
        <f t="shared" si="0"/>
        <v>204885775</v>
      </c>
      <c r="L66" s="5"/>
      <c r="M66" s="4"/>
      <c r="N66" s="40"/>
      <c r="O66" s="40"/>
      <c r="P66" s="40"/>
      <c r="Q66" s="40"/>
      <c r="R66" s="40"/>
      <c r="S66" s="40"/>
      <c r="T66" s="40"/>
      <c r="U66" s="40"/>
    </row>
    <row r="67" spans="1:21" ht="13.9" x14ac:dyDescent="0.4">
      <c r="A67" s="8">
        <v>54589</v>
      </c>
      <c r="B67" s="8"/>
      <c r="C67" s="5">
        <f>'Series Detail'!R71-'Series Detail'!Y71-'Series Detail'!AG71-'Series Detail'!AO71</f>
        <v>113674595.3</v>
      </c>
      <c r="D67" s="5"/>
      <c r="E67" s="5">
        <f>'Series Detail'!S71-'Series Detail'!AA71-'Series Detail'!AI71-'Series Detail'!AQ71</f>
        <v>20179100</v>
      </c>
      <c r="F67" s="5"/>
      <c r="G67" s="5">
        <f>'Series Detail'!T71-'Series Detail'!BB71</f>
        <v>4883964</v>
      </c>
      <c r="H67" s="5"/>
      <c r="I67" s="5">
        <f>'Series Detail'!U71-'Series Detail'!AC71-'Series Detail'!AK71-'Series Detail'!AS71</f>
        <v>0</v>
      </c>
      <c r="J67" s="5"/>
      <c r="K67" s="5">
        <f t="shared" si="0"/>
        <v>138737659.30000001</v>
      </c>
      <c r="L67" s="5"/>
      <c r="M67" s="5">
        <f>+K66+K67</f>
        <v>343623434.30000001</v>
      </c>
      <c r="N67" s="40"/>
      <c r="O67" s="40"/>
      <c r="P67" s="40"/>
      <c r="Q67" s="40"/>
      <c r="R67" s="40"/>
      <c r="S67" s="40"/>
      <c r="T67" s="40"/>
      <c r="U67" s="40"/>
    </row>
    <row r="68" spans="1:21" ht="13.9" x14ac:dyDescent="0.4">
      <c r="A68" s="8">
        <v>54772</v>
      </c>
      <c r="B68" s="8"/>
      <c r="C68" s="5">
        <f>'Series Detail'!R72-'Series Detail'!Y72-'Series Detail'!AG72-'Series Detail'!AO72</f>
        <v>143516263.55000001</v>
      </c>
      <c r="D68" s="5"/>
      <c r="E68" s="5">
        <f>'Series Detail'!S72-'Series Detail'!AA72-'Series Detail'!AI72-'Series Detail'!AQ72</f>
        <v>17743475</v>
      </c>
      <c r="F68" s="5"/>
      <c r="G68" s="5">
        <f>'Series Detail'!T72-'Series Detail'!BB72</f>
        <v>43898910.299999997</v>
      </c>
      <c r="H68" s="5"/>
      <c r="I68" s="5">
        <f>'Series Detail'!U72-'Series Detail'!AC72-'Series Detail'!AK72-'Series Detail'!AS72</f>
        <v>0</v>
      </c>
      <c r="J68" s="5"/>
      <c r="K68" s="5">
        <f t="shared" si="0"/>
        <v>205158648.85000002</v>
      </c>
      <c r="L68" s="5"/>
      <c r="M68" s="4"/>
      <c r="N68" s="40"/>
      <c r="O68" s="40"/>
      <c r="P68" s="40"/>
      <c r="Q68" s="40"/>
      <c r="R68" s="40"/>
      <c r="S68" s="40"/>
      <c r="T68" s="40"/>
      <c r="U68" s="40"/>
    </row>
    <row r="69" spans="1:21" ht="13.9" x14ac:dyDescent="0.4">
      <c r="A69" s="8">
        <v>54954</v>
      </c>
      <c r="B69" s="8"/>
      <c r="C69" s="5">
        <f>'Series Detail'!R73-'Series Detail'!Y73-'Series Detail'!AG73-'Series Detail'!AO73</f>
        <v>123645000</v>
      </c>
      <c r="D69" s="5"/>
      <c r="E69" s="5">
        <f>'Series Detail'!S73-'Series Detail'!AA73-'Series Detail'!AI73-'Series Detail'!AQ73</f>
        <v>14821650</v>
      </c>
      <c r="F69" s="5"/>
      <c r="G69" s="5">
        <f>'Series Detail'!T73-'Series Detail'!BB73</f>
        <v>0</v>
      </c>
      <c r="H69" s="5"/>
      <c r="I69" s="5">
        <f>'Series Detail'!U73-'Series Detail'!AC73-'Series Detail'!AK73-'Series Detail'!AS73</f>
        <v>0</v>
      </c>
      <c r="J69" s="5"/>
      <c r="K69" s="5">
        <f t="shared" si="0"/>
        <v>138466650</v>
      </c>
      <c r="L69" s="5"/>
      <c r="M69" s="5">
        <f>+K68+K69</f>
        <v>343625298.85000002</v>
      </c>
      <c r="N69" s="40"/>
      <c r="O69" s="40"/>
      <c r="P69" s="40"/>
      <c r="Q69" s="40"/>
      <c r="R69" s="40"/>
      <c r="S69" s="40"/>
      <c r="T69" s="40"/>
      <c r="U69" s="40"/>
    </row>
    <row r="70" spans="1:21" ht="13.9" x14ac:dyDescent="0.4">
      <c r="A70" s="8">
        <v>55137</v>
      </c>
      <c r="B70" s="8"/>
      <c r="C70" s="5">
        <f>'Series Detail'!R74-'Series Detail'!Y74-'Series Detail'!AG74-'Series Detail'!AO74</f>
        <v>25645714.300000001</v>
      </c>
      <c r="D70" s="5"/>
      <c r="E70" s="5">
        <f>'Series Detail'!S74-'Series Detail'!AA74-'Series Detail'!AI74-'Series Detail'!AQ74</f>
        <v>12168750</v>
      </c>
      <c r="F70" s="5"/>
      <c r="G70" s="5">
        <f>'Series Detail'!T74-'Series Detail'!BB74</f>
        <v>170938578.30000001</v>
      </c>
      <c r="H70" s="5"/>
      <c r="I70" s="5">
        <f>'Series Detail'!U74-'Series Detail'!AC74-'Series Detail'!AK74-'Series Detail'!AS74</f>
        <v>0</v>
      </c>
      <c r="J70" s="5"/>
      <c r="K70" s="5">
        <f t="shared" si="0"/>
        <v>208753042.60000002</v>
      </c>
      <c r="L70" s="5"/>
      <c r="M70" s="4"/>
      <c r="N70" s="40"/>
      <c r="O70" s="40"/>
      <c r="P70" s="40"/>
      <c r="Q70" s="40"/>
      <c r="R70" s="40"/>
      <c r="S70" s="40"/>
      <c r="T70" s="40"/>
      <c r="U70" s="40"/>
    </row>
    <row r="71" spans="1:21" ht="13.9" x14ac:dyDescent="0.4">
      <c r="A71" s="8">
        <v>55319</v>
      </c>
      <c r="B71" s="8"/>
      <c r="C71" s="5">
        <f>'Series Detail'!R75-'Series Detail'!Y75-'Series Detail'!AG75-'Series Detail'!AO75</f>
        <v>15218139.35</v>
      </c>
      <c r="D71" s="5"/>
      <c r="E71" s="5">
        <f>'Series Detail'!S75-'Series Detail'!AA75-'Series Detail'!AI75-'Series Detail'!AQ75</f>
        <v>12088875</v>
      </c>
      <c r="F71" s="5"/>
      <c r="G71" s="5">
        <f>'Series Detail'!T75-'Series Detail'!BB75</f>
        <v>111183089.55</v>
      </c>
      <c r="H71" s="5"/>
      <c r="I71" s="5">
        <f>'Series Detail'!U75-'Series Detail'!AC75-'Series Detail'!AK75-'Series Detail'!AS75</f>
        <v>0</v>
      </c>
      <c r="J71" s="5"/>
      <c r="K71" s="5">
        <f t="shared" si="0"/>
        <v>138490103.90000001</v>
      </c>
      <c r="L71" s="5"/>
      <c r="M71" s="5">
        <f>+K70+K71</f>
        <v>347243146.5</v>
      </c>
      <c r="N71" s="40"/>
      <c r="O71" s="40"/>
      <c r="P71" s="40"/>
      <c r="Q71" s="40"/>
      <c r="R71" s="40"/>
      <c r="S71" s="40"/>
      <c r="T71" s="40"/>
      <c r="U71" s="40"/>
    </row>
    <row r="72" spans="1:21" ht="13.9" x14ac:dyDescent="0.4">
      <c r="A72" s="8">
        <v>55502</v>
      </c>
      <c r="B72" s="8"/>
      <c r="C72" s="5">
        <f>'Series Detail'!R76-'Series Detail'!Y76-'Series Detail'!AG76-'Series Detail'!AO76</f>
        <v>46433118.25</v>
      </c>
      <c r="D72" s="5"/>
      <c r="E72" s="5">
        <f>'Series Detail'!S76-'Series Detail'!AA76-'Series Detail'!AI76-'Series Detail'!AQ76</f>
        <v>12055125</v>
      </c>
      <c r="F72" s="5"/>
      <c r="G72" s="5">
        <f>'Series Detail'!T76-'Series Detail'!BB76</f>
        <v>150258121.25</v>
      </c>
      <c r="H72" s="5"/>
      <c r="I72" s="5">
        <f>'Series Detail'!U76-'Series Detail'!AC76-'Series Detail'!AK76-'Series Detail'!AS76</f>
        <v>0</v>
      </c>
      <c r="J72" s="5"/>
      <c r="K72" s="5">
        <f t="shared" si="0"/>
        <v>208746364.5</v>
      </c>
      <c r="L72" s="5"/>
      <c r="M72" s="4"/>
      <c r="N72" s="40"/>
      <c r="O72" s="40"/>
      <c r="P72" s="40"/>
      <c r="Q72" s="40"/>
      <c r="R72" s="40"/>
      <c r="S72" s="40"/>
      <c r="T72" s="40"/>
      <c r="U72" s="40"/>
    </row>
    <row r="73" spans="1:21" ht="13.9" x14ac:dyDescent="0.4">
      <c r="A73" s="8">
        <v>55685</v>
      </c>
      <c r="B73" s="8"/>
      <c r="C73" s="5">
        <f>'Series Detail'!R77-'Series Detail'!Y77-'Series Detail'!AG77-'Series Detail'!AO77</f>
        <v>127140000</v>
      </c>
      <c r="D73" s="5"/>
      <c r="E73" s="5">
        <f>'Series Detail'!S77-'Series Detail'!AA77-'Series Detail'!AI77-'Series Detail'!AQ77</f>
        <v>11354250</v>
      </c>
      <c r="F73" s="5"/>
      <c r="G73" s="5">
        <f>'Series Detail'!T77-'Series Detail'!BB77</f>
        <v>0</v>
      </c>
      <c r="H73" s="5"/>
      <c r="I73" s="5">
        <f>'Series Detail'!U77-'Series Detail'!AC77-'Series Detail'!AK77-'Series Detail'!AS77</f>
        <v>0</v>
      </c>
      <c r="J73" s="5"/>
      <c r="K73" s="5">
        <f t="shared" si="0"/>
        <v>138494250</v>
      </c>
      <c r="L73" s="5"/>
      <c r="M73" s="5">
        <f>+K72+K73</f>
        <v>347240614.5</v>
      </c>
      <c r="N73" s="40"/>
      <c r="O73" s="40"/>
      <c r="P73" s="40"/>
      <c r="Q73" s="40"/>
      <c r="R73" s="40"/>
      <c r="S73" s="40"/>
      <c r="T73" s="40"/>
      <c r="U73" s="40"/>
    </row>
    <row r="74" spans="1:21" ht="13.9" x14ac:dyDescent="0.4">
      <c r="A74" s="8">
        <v>55868</v>
      </c>
      <c r="B74" s="8"/>
      <c r="C74" s="5">
        <f>'Series Detail'!R78-'Series Detail'!Y78-'Series Detail'!AG78-'Series Detail'!AO78</f>
        <v>24777137.699999999</v>
      </c>
      <c r="D74" s="5"/>
      <c r="E74" s="5">
        <f>'Series Detail'!S78-'Series Detail'!AA78-'Series Detail'!AI78-'Series Detail'!AQ78</f>
        <v>8175750</v>
      </c>
      <c r="F74" s="5"/>
      <c r="G74" s="5">
        <f>'Series Detail'!T78-'Series Detail'!BB78</f>
        <v>176794160.5</v>
      </c>
      <c r="H74" s="5"/>
      <c r="I74" s="5">
        <f>'Series Detail'!U78-'Series Detail'!AC78-'Series Detail'!AK78-'Series Detail'!AS78</f>
        <v>0</v>
      </c>
      <c r="J74" s="5"/>
      <c r="K74" s="5">
        <f t="shared" si="0"/>
        <v>209747048.19999999</v>
      </c>
      <c r="L74" s="5"/>
      <c r="M74" s="4"/>
      <c r="N74" s="40"/>
      <c r="O74" s="40"/>
      <c r="P74" s="40"/>
      <c r="Q74" s="40"/>
      <c r="R74" s="40"/>
      <c r="S74" s="40"/>
      <c r="T74" s="40"/>
      <c r="U74" s="40"/>
    </row>
    <row r="75" spans="1:21" ht="13.9" x14ac:dyDescent="0.4">
      <c r="A75" s="8">
        <v>56050</v>
      </c>
      <c r="B75" s="8"/>
      <c r="C75" s="5">
        <f>'Series Detail'!R79-'Series Detail'!Y79-'Series Detail'!AG79-'Series Detail'!AO79</f>
        <v>129335000</v>
      </c>
      <c r="D75" s="5"/>
      <c r="E75" s="5">
        <f>'Series Detail'!S79-'Series Detail'!AA79-'Series Detail'!AI79-'Series Detail'!AQ79</f>
        <v>8158500</v>
      </c>
      <c r="F75" s="5"/>
      <c r="G75" s="5">
        <f>'Series Detail'!T79-'Series Detail'!BB79</f>
        <v>0</v>
      </c>
      <c r="H75" s="5"/>
      <c r="I75" s="5">
        <f>'Series Detail'!U79-'Series Detail'!AC79-'Series Detail'!AK79-'Series Detail'!AS79</f>
        <v>0</v>
      </c>
      <c r="J75" s="5"/>
      <c r="K75" s="5">
        <f t="shared" si="0"/>
        <v>137493500</v>
      </c>
      <c r="L75" s="5"/>
      <c r="M75" s="5">
        <f>+K74+K75</f>
        <v>347240548.19999999</v>
      </c>
      <c r="N75" s="40"/>
      <c r="O75" s="40"/>
      <c r="P75" s="40"/>
      <c r="Q75" s="40"/>
      <c r="R75" s="40"/>
      <c r="S75" s="40"/>
      <c r="T75" s="40"/>
      <c r="U75" s="40"/>
    </row>
    <row r="76" spans="1:21" ht="13.9" x14ac:dyDescent="0.4">
      <c r="A76" s="8">
        <v>56233</v>
      </c>
      <c r="B76" s="8"/>
      <c r="C76" s="5">
        <f>'Series Detail'!R80-'Series Detail'!Y80-'Series Detail'!AG80-'Series Detail'!AO80</f>
        <v>32548480.649999999</v>
      </c>
      <c r="D76" s="5"/>
      <c r="E76" s="5">
        <f>'Series Detail'!S80-'Series Detail'!AA80-'Series Detail'!AI80-'Series Detail'!AQ80</f>
        <v>4750125</v>
      </c>
      <c r="F76" s="5"/>
      <c r="G76" s="5">
        <f>'Series Detail'!T80-'Series Detail'!BB80</f>
        <v>177986684.5</v>
      </c>
      <c r="H76" s="5"/>
      <c r="I76" s="5">
        <f>'Series Detail'!U80-'Series Detail'!AC80-'Series Detail'!AK80-'Series Detail'!AS80</f>
        <v>0</v>
      </c>
      <c r="J76" s="5"/>
      <c r="K76" s="5">
        <f t="shared" ref="K76:K89" si="1">SUM(C76:J76)</f>
        <v>215285290.15000001</v>
      </c>
      <c r="L76" s="5"/>
      <c r="M76" s="4"/>
      <c r="N76" s="40"/>
      <c r="O76" s="40"/>
      <c r="P76" s="40"/>
      <c r="Q76" s="40"/>
      <c r="R76" s="40"/>
      <c r="S76" s="40"/>
      <c r="T76" s="40"/>
      <c r="U76" s="40"/>
    </row>
    <row r="77" spans="1:21" ht="13.9" x14ac:dyDescent="0.4">
      <c r="A77" s="8">
        <v>56415</v>
      </c>
      <c r="B77" s="8"/>
      <c r="C77" s="5">
        <f>'Series Detail'!R81-'Series Detail'!Y81-'Series Detail'!AG81-'Series Detail'!AO81</f>
        <v>36149432</v>
      </c>
      <c r="D77" s="5"/>
      <c r="E77" s="5">
        <f>'Series Detail'!S81-'Series Detail'!AA81-'Series Detail'!AI81-'Series Detail'!AQ81</f>
        <v>4750125</v>
      </c>
      <c r="F77" s="5"/>
      <c r="G77" s="5">
        <f>'Series Detail'!T81-'Series Detail'!BB81</f>
        <v>91058660</v>
      </c>
      <c r="H77" s="5"/>
      <c r="I77" s="5">
        <f>'Series Detail'!U81-'Series Detail'!AC81-'Series Detail'!AK81-'Series Detail'!AS81</f>
        <v>0</v>
      </c>
      <c r="J77" s="5"/>
      <c r="K77" s="5">
        <f t="shared" si="1"/>
        <v>131958217</v>
      </c>
      <c r="L77" s="5"/>
      <c r="M77" s="5">
        <f>+K76+K77</f>
        <v>347243507.14999998</v>
      </c>
      <c r="N77" s="40"/>
      <c r="O77" s="40"/>
      <c r="P77" s="40"/>
      <c r="Q77" s="40"/>
      <c r="R77" s="40"/>
      <c r="S77" s="40"/>
      <c r="T77" s="40"/>
      <c r="U77" s="40"/>
    </row>
    <row r="78" spans="1:21" ht="13.9" x14ac:dyDescent="0.4">
      <c r="A78" s="8">
        <v>56598</v>
      </c>
      <c r="B78" s="8"/>
      <c r="C78" s="5">
        <f>'Series Detail'!R82-'Series Detail'!Y82-'Series Detail'!AG82-'Series Detail'!AO82</f>
        <v>30978571.5</v>
      </c>
      <c r="D78" s="5"/>
      <c r="E78" s="5">
        <f>'Series Detail'!S82-'Series Detail'!AA82-'Series Detail'!AI82-'Series Detail'!AQ82</f>
        <v>4250125</v>
      </c>
      <c r="F78" s="5"/>
      <c r="G78" s="5">
        <f>'Series Detail'!T82-'Series Detail'!BB82</f>
        <v>180062062</v>
      </c>
      <c r="H78" s="5"/>
      <c r="I78" s="5">
        <f>'Series Detail'!U82-'Series Detail'!AC82-'Series Detail'!AK82-'Series Detail'!AS82</f>
        <v>0</v>
      </c>
      <c r="J78" s="5"/>
      <c r="K78" s="5">
        <f t="shared" si="1"/>
        <v>215290758.5</v>
      </c>
      <c r="L78" s="5"/>
      <c r="M78" s="4"/>
      <c r="N78" s="40"/>
      <c r="O78" s="40"/>
      <c r="P78" s="40"/>
      <c r="Q78" s="40"/>
      <c r="R78" s="40"/>
      <c r="S78" s="40"/>
      <c r="T78" s="40"/>
      <c r="U78" s="40"/>
    </row>
    <row r="79" spans="1:21" ht="13.9" x14ac:dyDescent="0.4">
      <c r="A79" s="8">
        <v>56780</v>
      </c>
      <c r="B79" s="8"/>
      <c r="C79" s="5">
        <f>'Series Detail'!R83-'Series Detail'!Y83-'Series Detail'!AG83-'Series Detail'!AO83</f>
        <v>35404535.299999997</v>
      </c>
      <c r="D79" s="5"/>
      <c r="E79" s="5">
        <f>'Series Detail'!S83-'Series Detail'!AA83-'Series Detail'!AI83-'Series Detail'!AQ83</f>
        <v>4250125</v>
      </c>
      <c r="F79" s="5"/>
      <c r="G79" s="5">
        <f>'Series Detail'!T83-'Series Detail'!BB83</f>
        <v>92299160.799999997</v>
      </c>
      <c r="H79" s="5"/>
      <c r="I79" s="5">
        <f>'Series Detail'!U83-'Series Detail'!AC83-'Series Detail'!AK83-'Series Detail'!AS83</f>
        <v>0</v>
      </c>
      <c r="J79" s="5"/>
      <c r="K79" s="5">
        <f t="shared" si="1"/>
        <v>131953821.09999999</v>
      </c>
      <c r="L79" s="5"/>
      <c r="M79" s="5">
        <f>+K78+K79</f>
        <v>347244579.60000002</v>
      </c>
      <c r="N79" s="40"/>
      <c r="O79" s="40"/>
      <c r="P79" s="40"/>
      <c r="Q79" s="40"/>
      <c r="R79" s="40"/>
      <c r="S79" s="40"/>
      <c r="T79" s="40"/>
      <c r="U79" s="40"/>
    </row>
    <row r="80" spans="1:21" ht="13.9" x14ac:dyDescent="0.4">
      <c r="A80" s="8">
        <v>56963</v>
      </c>
      <c r="B80" s="8"/>
      <c r="C80" s="5">
        <f>'Series Detail'!R84-'Series Detail'!Y84-'Series Detail'!AG84-'Series Detail'!AO84</f>
        <v>42944037.049999997</v>
      </c>
      <c r="D80" s="5"/>
      <c r="E80" s="5">
        <f>'Series Detail'!S84-'Series Detail'!AA84-'Series Detail'!AI84-'Series Detail'!AQ84</f>
        <v>3750125</v>
      </c>
      <c r="F80" s="5"/>
      <c r="G80" s="5">
        <f>'Series Detail'!T84-'Series Detail'!BB84</f>
        <v>141683286.59999999</v>
      </c>
      <c r="H80" s="5"/>
      <c r="I80" s="5">
        <f>'Series Detail'!U84-'Series Detail'!AC84-'Series Detail'!AK84-'Series Detail'!AS84</f>
        <v>0</v>
      </c>
      <c r="J80" s="5"/>
      <c r="K80" s="5">
        <f t="shared" si="1"/>
        <v>188377448.64999998</v>
      </c>
      <c r="L80" s="5"/>
      <c r="M80" s="4"/>
      <c r="N80" s="40"/>
      <c r="O80" s="40"/>
      <c r="P80" s="40"/>
      <c r="Q80" s="40"/>
      <c r="R80" s="40"/>
      <c r="S80" s="40"/>
      <c r="T80" s="40"/>
      <c r="U80" s="40"/>
    </row>
    <row r="81" spans="1:21" ht="13.9" x14ac:dyDescent="0.4">
      <c r="A81" s="8">
        <v>57146</v>
      </c>
      <c r="B81" s="8"/>
      <c r="C81" s="5">
        <f>'Series Detail'!R85-'Series Detail'!Y85-'Series Detail'!AG85-'Series Detail'!AO85</f>
        <v>26618429.75</v>
      </c>
      <c r="D81" s="5"/>
      <c r="E81" s="5">
        <f>'Series Detail'!S85-'Series Detail'!AA85-'Series Detail'!AI85-'Series Detail'!AQ85</f>
        <v>3250125</v>
      </c>
      <c r="F81" s="5"/>
      <c r="G81" s="5">
        <f>'Series Detail'!T85-'Series Detail'!BB85</f>
        <v>128994700</v>
      </c>
      <c r="H81" s="5"/>
      <c r="I81" s="5">
        <f>'Series Detail'!U85-'Series Detail'!AC85-'Series Detail'!AK85-'Series Detail'!AS85</f>
        <v>0</v>
      </c>
      <c r="J81" s="5"/>
      <c r="K81" s="5">
        <f t="shared" si="1"/>
        <v>158863254.75</v>
      </c>
      <c r="L81" s="5"/>
      <c r="M81" s="5">
        <f>+K80+K81</f>
        <v>347240703.39999998</v>
      </c>
      <c r="N81" s="40"/>
      <c r="O81" s="40"/>
      <c r="P81" s="40"/>
      <c r="Q81" s="40"/>
      <c r="R81" s="40"/>
      <c r="S81" s="40"/>
      <c r="T81" s="40"/>
      <c r="U81" s="40"/>
    </row>
    <row r="82" spans="1:21" ht="13.9" x14ac:dyDescent="0.4">
      <c r="A82" s="8">
        <v>57329</v>
      </c>
      <c r="B82" s="8"/>
      <c r="C82" s="5">
        <f>'Series Detail'!R86-'Series Detail'!Y86-'Series Detail'!AG86-'Series Detail'!AO86</f>
        <v>36621670.25</v>
      </c>
      <c r="D82" s="5"/>
      <c r="E82" s="5">
        <f>'Series Detail'!S86-'Series Detail'!AA86-'Series Detail'!AI86-'Series Detail'!AQ86</f>
        <v>3250125</v>
      </c>
      <c r="F82" s="5"/>
      <c r="G82" s="5">
        <f>'Series Detail'!T86-'Series Detail'!BB86</f>
        <v>175418329.75</v>
      </c>
      <c r="H82" s="5"/>
      <c r="I82" s="5">
        <f>'Series Detail'!U86-'Series Detail'!AC86-'Series Detail'!AK86-'Series Detail'!AS86</f>
        <v>0</v>
      </c>
      <c r="J82" s="5"/>
      <c r="K82" s="5">
        <f t="shared" si="1"/>
        <v>215290125</v>
      </c>
      <c r="L82" s="5"/>
      <c r="M82" s="4"/>
      <c r="N82" s="40"/>
      <c r="O82" s="40"/>
      <c r="P82" s="40"/>
      <c r="Q82" s="40"/>
      <c r="R82" s="40"/>
      <c r="S82" s="40"/>
      <c r="T82" s="40"/>
      <c r="U82" s="40"/>
    </row>
    <row r="83" spans="1:21" ht="13.9" x14ac:dyDescent="0.4">
      <c r="A83" s="8">
        <v>57511</v>
      </c>
      <c r="B83" s="8"/>
      <c r="C83" s="5">
        <f>'Series Detail'!R87-'Series Detail'!Y87-'Series Detail'!AG87-'Series Detail'!AO87</f>
        <v>128740000</v>
      </c>
      <c r="D83" s="5"/>
      <c r="E83" s="5">
        <f>'Series Detail'!S87-'Series Detail'!AA87-'Series Detail'!AI87-'Series Detail'!AQ87</f>
        <v>3218500</v>
      </c>
      <c r="F83" s="5"/>
      <c r="G83" s="5">
        <f>'Series Detail'!T87-'Series Detail'!BB87</f>
        <v>0</v>
      </c>
      <c r="H83" s="5"/>
      <c r="I83" s="5">
        <f>'Series Detail'!U87-'Series Detail'!AC87-'Series Detail'!AK87-'Series Detail'!AS87</f>
        <v>0</v>
      </c>
      <c r="J83" s="5"/>
      <c r="K83" s="5">
        <f t="shared" si="1"/>
        <v>131958500</v>
      </c>
      <c r="L83" s="5"/>
      <c r="M83" s="5">
        <f>+K82+K83</f>
        <v>347248625</v>
      </c>
      <c r="N83" s="40"/>
      <c r="O83" s="40"/>
      <c r="P83" s="40"/>
      <c r="Q83" s="40"/>
      <c r="R83" s="40"/>
      <c r="S83" s="40"/>
      <c r="T83" s="40"/>
      <c r="U83" s="40"/>
    </row>
    <row r="84" spans="1:21" ht="13.9" x14ac:dyDescent="0.4">
      <c r="A84" s="8">
        <v>57694</v>
      </c>
      <c r="B84" s="8"/>
      <c r="C84" s="5">
        <f>'Series Detail'!R88-'Series Detail'!Y88-'Series Detail'!AG88-'Series Detail'!AO88</f>
        <v>0</v>
      </c>
      <c r="D84" s="5"/>
      <c r="E84" s="5">
        <f>'Series Detail'!S88-'Series Detail'!AA88-'Series Detail'!AI88-'Series Detail'!AQ88</f>
        <v>0</v>
      </c>
      <c r="F84" s="5"/>
      <c r="G84" s="5">
        <f>'Series Detail'!T88-'Series Detail'!BB88</f>
        <v>0</v>
      </c>
      <c r="H84" s="5"/>
      <c r="I84" s="5">
        <f>'Series Detail'!U88-'Series Detail'!AC88-'Series Detail'!AK88-'Series Detail'!AS88</f>
        <v>0</v>
      </c>
      <c r="J84" s="5"/>
      <c r="K84" s="5">
        <f t="shared" si="1"/>
        <v>0</v>
      </c>
      <c r="L84" s="5"/>
      <c r="M84" s="4"/>
      <c r="N84" s="40"/>
      <c r="O84" s="40"/>
      <c r="P84" s="40"/>
      <c r="Q84" s="40"/>
      <c r="R84" s="40"/>
      <c r="S84" s="40"/>
      <c r="T84" s="40"/>
      <c r="U84" s="40"/>
    </row>
    <row r="85" spans="1:21" ht="13.9" x14ac:dyDescent="0.4">
      <c r="A85" s="8">
        <v>57876</v>
      </c>
      <c r="B85" s="8"/>
      <c r="C85" s="5">
        <f>'Series Detail'!R89-'Series Detail'!Y89-'Series Detail'!AG89-'Series Detail'!AO89</f>
        <v>0</v>
      </c>
      <c r="D85" s="5"/>
      <c r="E85" s="5">
        <f>'Series Detail'!S89-'Series Detail'!AA89-'Series Detail'!AI89-'Series Detail'!AQ89</f>
        <v>0</v>
      </c>
      <c r="F85" s="5"/>
      <c r="G85" s="5">
        <f>'Series Detail'!T89-'Series Detail'!BB89</f>
        <v>0</v>
      </c>
      <c r="H85" s="5"/>
      <c r="I85" s="5">
        <f>'Series Detail'!U89-'Series Detail'!AC89-'Series Detail'!AK89-'Series Detail'!AS89</f>
        <v>0</v>
      </c>
      <c r="J85" s="5"/>
      <c r="K85" s="5">
        <f t="shared" si="1"/>
        <v>0</v>
      </c>
      <c r="L85" s="5"/>
      <c r="M85" s="5">
        <f>+K84+K85</f>
        <v>0</v>
      </c>
      <c r="N85" s="40"/>
      <c r="O85" s="40"/>
      <c r="P85" s="40"/>
      <c r="Q85" s="40"/>
      <c r="R85" s="40"/>
      <c r="S85" s="40"/>
      <c r="T85" s="40"/>
      <c r="U85" s="40"/>
    </row>
    <row r="86" spans="1:21" ht="13.9" x14ac:dyDescent="0.4">
      <c r="A86" s="8">
        <v>58059</v>
      </c>
      <c r="B86" s="8"/>
      <c r="C86" s="5">
        <f>'Series Detail'!R90-'Series Detail'!Y90-'Series Detail'!AG90-'Series Detail'!AO90</f>
        <v>0</v>
      </c>
      <c r="D86" s="5"/>
      <c r="E86" s="5">
        <f>'Series Detail'!S90-'Series Detail'!AA90-'Series Detail'!AI90-'Series Detail'!AQ90</f>
        <v>0</v>
      </c>
      <c r="F86" s="5"/>
      <c r="G86" s="5">
        <f>'Series Detail'!T90-'Series Detail'!BB90</f>
        <v>0</v>
      </c>
      <c r="H86" s="5"/>
      <c r="I86" s="5">
        <f>'Series Detail'!U90-'Series Detail'!AC90-'Series Detail'!AK90-'Series Detail'!AS90</f>
        <v>0</v>
      </c>
      <c r="J86" s="5"/>
      <c r="K86" s="5">
        <f t="shared" si="1"/>
        <v>0</v>
      </c>
      <c r="L86" s="5"/>
      <c r="M86" s="4"/>
      <c r="N86" s="40"/>
      <c r="O86" s="40"/>
      <c r="P86" s="40"/>
      <c r="Q86" s="40"/>
      <c r="R86" s="40"/>
      <c r="S86" s="40"/>
      <c r="T86" s="40"/>
      <c r="U86" s="40"/>
    </row>
    <row r="87" spans="1:21" ht="13.9" x14ac:dyDescent="0.4">
      <c r="A87" s="8">
        <v>58241</v>
      </c>
      <c r="B87" s="8"/>
      <c r="C87" s="5">
        <f>'Series Detail'!R91-'Series Detail'!Y91-'Series Detail'!AG91-'Series Detail'!AO91</f>
        <v>0</v>
      </c>
      <c r="D87" s="5"/>
      <c r="E87" s="5">
        <f>'Series Detail'!S91-'Series Detail'!AA91-'Series Detail'!AI91-'Series Detail'!AQ91</f>
        <v>0</v>
      </c>
      <c r="F87" s="5"/>
      <c r="G87" s="5">
        <f>'Series Detail'!T91-'Series Detail'!BB91</f>
        <v>0</v>
      </c>
      <c r="H87" s="5"/>
      <c r="I87" s="5">
        <f>'Series Detail'!U91-'Series Detail'!AC91-'Series Detail'!AK91-'Series Detail'!AS91</f>
        <v>0</v>
      </c>
      <c r="J87" s="5"/>
      <c r="K87" s="5">
        <f t="shared" si="1"/>
        <v>0</v>
      </c>
      <c r="L87" s="5"/>
      <c r="M87" s="5">
        <f>+K86+K87</f>
        <v>0</v>
      </c>
      <c r="N87" s="40"/>
      <c r="O87" s="40"/>
      <c r="P87" s="40"/>
      <c r="Q87" s="40"/>
      <c r="R87" s="40"/>
      <c r="S87" s="40"/>
      <c r="T87" s="40"/>
      <c r="U87" s="40"/>
    </row>
    <row r="88" spans="1:21" ht="13.9" x14ac:dyDescent="0.4">
      <c r="A88" s="8">
        <v>58424</v>
      </c>
      <c r="B88" s="8"/>
      <c r="C88" s="5">
        <f>'Series Detail'!R92-'Series Detail'!Y92-'Series Detail'!AG92-'Series Detail'!AO92</f>
        <v>0</v>
      </c>
      <c r="D88" s="5"/>
      <c r="E88" s="5">
        <f>'Series Detail'!S92-'Series Detail'!AA92-'Series Detail'!AI92-'Series Detail'!AQ92</f>
        <v>0</v>
      </c>
      <c r="F88" s="5"/>
      <c r="G88" s="5">
        <f>'Series Detail'!T92-'Series Detail'!BB92</f>
        <v>0</v>
      </c>
      <c r="H88" s="5"/>
      <c r="I88" s="5">
        <f>'Series Detail'!U92-'Series Detail'!AC92-'Series Detail'!AK92-'Series Detail'!AS92</f>
        <v>0</v>
      </c>
      <c r="J88" s="5"/>
      <c r="K88" s="5">
        <f t="shared" si="1"/>
        <v>0</v>
      </c>
      <c r="L88" s="5"/>
      <c r="M88" s="4"/>
      <c r="N88" s="40"/>
      <c r="O88" s="40"/>
      <c r="P88" s="40"/>
      <c r="Q88" s="40"/>
      <c r="R88" s="40"/>
      <c r="S88" s="40"/>
      <c r="T88" s="40"/>
      <c r="U88" s="40"/>
    </row>
    <row r="89" spans="1:21" ht="13.9" x14ac:dyDescent="0.4">
      <c r="A89" s="8">
        <v>58607</v>
      </c>
      <c r="B89" s="8"/>
      <c r="C89" s="5">
        <f>'Series Detail'!R93-'Series Detail'!Y93-'Series Detail'!AG93-'Series Detail'!AO93</f>
        <v>0</v>
      </c>
      <c r="D89" s="5"/>
      <c r="E89" s="5">
        <f>'Series Detail'!S93-'Series Detail'!AA93-'Series Detail'!AI93-'Series Detail'!AQ93</f>
        <v>0</v>
      </c>
      <c r="F89" s="5"/>
      <c r="G89" s="5">
        <f>'Series Detail'!T93-'Series Detail'!BB93</f>
        <v>0</v>
      </c>
      <c r="H89" s="5"/>
      <c r="I89" s="5">
        <f>'Series Detail'!U93-'Series Detail'!AC93-'Series Detail'!AK93-'Series Detail'!AS93</f>
        <v>0</v>
      </c>
      <c r="J89" s="5"/>
      <c r="K89" s="5">
        <f t="shared" si="1"/>
        <v>0</v>
      </c>
      <c r="L89" s="5"/>
      <c r="M89" s="5">
        <f>+K88+K89</f>
        <v>0</v>
      </c>
      <c r="N89" s="40"/>
      <c r="O89" s="40"/>
      <c r="P89" s="40"/>
      <c r="Q89" s="40"/>
      <c r="R89" s="40"/>
      <c r="S89" s="40"/>
      <c r="T89" s="40"/>
      <c r="U89" s="40"/>
    </row>
    <row r="90" spans="1:21" ht="13.9" x14ac:dyDescent="0.4">
      <c r="A90" s="8"/>
      <c r="B90" s="8"/>
      <c r="C90" s="13"/>
      <c r="D90" s="4"/>
      <c r="E90" s="13"/>
      <c r="F90" s="4"/>
      <c r="G90" s="13"/>
      <c r="H90" s="4"/>
      <c r="I90" s="13"/>
      <c r="J90" s="4"/>
      <c r="K90" s="13"/>
      <c r="L90" s="4"/>
      <c r="M90" s="13"/>
    </row>
    <row r="91" spans="1:21" ht="14.25" thickBot="1" x14ac:dyDescent="0.45">
      <c r="A91" s="8" t="s">
        <v>36</v>
      </c>
      <c r="B91" s="8"/>
      <c r="C91" s="49">
        <f>SUM(C10:C90)</f>
        <v>2853709230.9000001</v>
      </c>
      <c r="D91" s="5"/>
      <c r="E91" s="49">
        <f>SUM(E10:E90)</f>
        <v>2465152840</v>
      </c>
      <c r="F91" s="5"/>
      <c r="G91" s="49">
        <f>SUM(G10:G90)</f>
        <v>6610500458.2000027</v>
      </c>
      <c r="H91" s="5"/>
      <c r="I91" s="49">
        <f>SUM(I10:I90)</f>
        <v>-14252489.699999999</v>
      </c>
      <c r="J91" s="5"/>
      <c r="K91" s="49">
        <f>SUM(K10:K90)</f>
        <v>11915110039.400002</v>
      </c>
      <c r="L91" s="5"/>
      <c r="M91" s="49">
        <f>SUM(M10:M90)</f>
        <v>11915110039.400002</v>
      </c>
    </row>
    <row r="92" spans="1:21" ht="14.25" thickTop="1" x14ac:dyDescent="0.4">
      <c r="A92" s="8"/>
      <c r="B92" s="8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</row>
    <row r="93" spans="1:21" ht="13.9" x14ac:dyDescent="0.4">
      <c r="A93" s="8"/>
      <c r="B93" s="8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</row>
    <row r="94" spans="1:21" ht="13.9" x14ac:dyDescent="0.4">
      <c r="A94" s="192">
        <f ca="1">'2020BCD'!A74</f>
        <v>44147.533170601855</v>
      </c>
      <c r="B94" s="193"/>
      <c r="C94" s="193"/>
      <c r="D94" s="5"/>
      <c r="E94" s="5"/>
      <c r="F94" s="5"/>
      <c r="G94" s="5"/>
      <c r="H94" s="5"/>
      <c r="I94" s="5"/>
      <c r="J94" s="5"/>
      <c r="K94" s="5"/>
      <c r="L94" s="5"/>
      <c r="M94" s="5"/>
    </row>
    <row r="95" spans="1:21" ht="13.9" x14ac:dyDescent="0.4">
      <c r="A95" s="8"/>
      <c r="B95" s="8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</row>
    <row r="97" spans="1:13" x14ac:dyDescent="0.4">
      <c r="A97" s="38" t="s">
        <v>40</v>
      </c>
    </row>
    <row r="98" spans="1:13" x14ac:dyDescent="0.4">
      <c r="A98" s="38" t="s">
        <v>122</v>
      </c>
      <c r="C98" s="40">
        <f>'Series Detail'!Y95+'Series Detail'!AG95+'Series Detail'!AO95</f>
        <v>160685000</v>
      </c>
      <c r="E98" s="40">
        <f>'Series Detail'!AA95+'Series Detail'!AI95+'Series Detail'!AQ95</f>
        <v>99293684.997777775</v>
      </c>
      <c r="G98" s="40">
        <f>'Series Detail'!BB95</f>
        <v>0</v>
      </c>
      <c r="I98" s="40">
        <f>'Series Detail'!AC95+'Series Detail'!AK95+'Series Detail'!AS95</f>
        <v>-5347344.5577777773</v>
      </c>
      <c r="K98" s="40">
        <f>'Series Detail'!AD95+'Series Detail'!AL95+'Series Detail'!AT95</f>
        <v>254631340.44</v>
      </c>
    </row>
    <row r="99" spans="1:13" x14ac:dyDescent="0.4">
      <c r="A99" s="38" t="s">
        <v>41</v>
      </c>
      <c r="C99" s="174">
        <f>'Total Debt'!C91</f>
        <v>3014394230.9000006</v>
      </c>
      <c r="E99" s="174">
        <f>'Total Debt'!E91</f>
        <v>2564446524.9977779</v>
      </c>
      <c r="G99" s="174">
        <f>'Total Debt'!G91</f>
        <v>6610500458.2000027</v>
      </c>
      <c r="I99" s="174">
        <f>'Total Debt'!I91</f>
        <v>-19599834.257777777</v>
      </c>
      <c r="K99" s="174">
        <f>'Total Debt'!K91</f>
        <v>12169741379.84</v>
      </c>
      <c r="M99" s="40">
        <f>'Total Debt'!M91</f>
        <v>12169741379.84</v>
      </c>
    </row>
    <row r="100" spans="1:13" x14ac:dyDescent="0.4">
      <c r="A100" s="38" t="s">
        <v>42</v>
      </c>
      <c r="C100" s="40">
        <f>C91+C98-C99</f>
        <v>0</v>
      </c>
      <c r="E100" s="40">
        <f>E91+E98-E99</f>
        <v>0</v>
      </c>
      <c r="G100" s="40">
        <f>G91+G98-G99</f>
        <v>0</v>
      </c>
      <c r="I100" s="40">
        <f>I91+I98-I99</f>
        <v>0</v>
      </c>
      <c r="K100" s="40">
        <f>K91+K98-K99</f>
        <v>0</v>
      </c>
    </row>
  </sheetData>
  <mergeCells count="1">
    <mergeCell ref="A94:C94"/>
  </mergeCells>
  <pageMargins left="0.75" right="0.75" top="0.75" bottom="0.75" header="0.3" footer="0.3"/>
  <pageSetup scale="68" fitToHeight="0" orientation="portrait" r:id="rId1"/>
  <rowBreaks count="1" manualBreakCount="1">
    <brk id="71" max="12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"/>
  <dimension ref="A1:GB141"/>
  <sheetViews>
    <sheetView topLeftCell="FJ1" zoomScale="70" zoomScaleNormal="70" workbookViewId="0">
      <selection activeCell="FT32" sqref="FT32"/>
    </sheetView>
  </sheetViews>
  <sheetFormatPr defaultColWidth="10.6640625" defaultRowHeight="13.15" x14ac:dyDescent="0.4"/>
  <cols>
    <col min="1" max="1" width="5.1640625" style="117" customWidth="1"/>
    <col min="2" max="2" width="13.83203125" style="39" customWidth="1"/>
    <col min="3" max="3" width="20.5" style="39" bestFit="1" customWidth="1"/>
    <col min="4" max="4" width="17.1640625" style="39" customWidth="1"/>
    <col min="5" max="5" width="6.58203125" style="39" customWidth="1"/>
    <col min="6" max="6" width="15.1640625" style="39" customWidth="1"/>
    <col min="7" max="7" width="2.83203125" style="39" customWidth="1"/>
    <col min="8" max="8" width="16.5" style="39" customWidth="1"/>
    <col min="9" max="11" width="19" style="39" bestFit="1" customWidth="1"/>
    <col min="12" max="12" width="17.1640625" style="39" customWidth="1"/>
    <col min="13" max="13" width="20.5" style="39" bestFit="1" customWidth="1"/>
    <col min="14" max="14" width="6.58203125" style="39" customWidth="1"/>
    <col min="15" max="15" width="15.1640625" style="39" customWidth="1"/>
    <col min="16" max="16" width="2.83203125" style="39" customWidth="1"/>
    <col min="17" max="17" width="16.5" style="39" customWidth="1"/>
    <col min="18" max="20" width="19" style="39" bestFit="1" customWidth="1"/>
    <col min="21" max="21" width="17.1640625" style="39" customWidth="1"/>
    <col min="22" max="22" width="20.5" style="39" bestFit="1" customWidth="1"/>
    <col min="23" max="23" width="4.83203125" style="39" customWidth="1"/>
    <col min="24" max="24" width="17" style="39" customWidth="1"/>
    <col min="25" max="25" width="17.33203125" style="39" bestFit="1" customWidth="1"/>
    <col min="26" max="26" width="13.1640625" style="39" customWidth="1"/>
    <col min="27" max="28" width="17.33203125" style="39" bestFit="1" customWidth="1"/>
    <col min="29" max="29" width="17.33203125" style="39" customWidth="1"/>
    <col min="30" max="30" width="19.1640625" style="39" bestFit="1" customWidth="1"/>
    <col min="31" max="31" width="4.83203125" style="39" customWidth="1"/>
    <col min="32" max="32" width="17" style="39" customWidth="1"/>
    <col min="33" max="33" width="17.33203125" style="39" bestFit="1" customWidth="1"/>
    <col min="34" max="34" width="13.1640625" style="39" customWidth="1"/>
    <col min="35" max="36" width="17.33203125" style="39" bestFit="1" customWidth="1"/>
    <col min="37" max="37" width="17.33203125" style="39" customWidth="1"/>
    <col min="38" max="38" width="19.1640625" style="39" bestFit="1" customWidth="1"/>
    <col min="39" max="39" width="4.83203125" style="39" customWidth="1"/>
    <col min="40" max="40" width="17" style="39" customWidth="1"/>
    <col min="41" max="41" width="17.33203125" style="39" bestFit="1" customWidth="1"/>
    <col min="42" max="42" width="13.1640625" style="39" customWidth="1"/>
    <col min="43" max="44" width="17.33203125" style="39" bestFit="1" customWidth="1"/>
    <col min="45" max="45" width="17.33203125" style="39" customWidth="1"/>
    <col min="46" max="46" width="19.1640625" style="39" bestFit="1" customWidth="1"/>
    <col min="47" max="47" width="4.83203125" style="39" customWidth="1"/>
    <col min="48" max="48" width="17" style="39" customWidth="1"/>
    <col min="49" max="49" width="17.33203125" style="39" bestFit="1" customWidth="1"/>
    <col min="50" max="50" width="10" style="39" customWidth="1"/>
    <col min="51" max="51" width="17.33203125" style="39" bestFit="1" customWidth="1"/>
    <col min="52" max="52" width="10" style="39" customWidth="1"/>
    <col min="53" max="54" width="17.33203125" style="39" bestFit="1" customWidth="1"/>
    <col min="55" max="55" width="17.33203125" style="39" customWidth="1"/>
    <col min="56" max="56" width="19.1640625" style="39" bestFit="1" customWidth="1"/>
    <col min="57" max="57" width="4.83203125" style="39" customWidth="1"/>
    <col min="58" max="58" width="17" style="39" customWidth="1"/>
    <col min="59" max="59" width="17.33203125" style="39" bestFit="1" customWidth="1"/>
    <col min="60" max="60" width="10" style="39" customWidth="1"/>
    <col min="61" max="62" width="17.33203125" style="39" bestFit="1" customWidth="1"/>
    <col min="63" max="63" width="17.33203125" style="39" customWidth="1"/>
    <col min="64" max="64" width="19.1640625" style="39" bestFit="1" customWidth="1"/>
    <col min="65" max="65" width="4.83203125" style="39" customWidth="1"/>
    <col min="66" max="66" width="17" style="39" customWidth="1"/>
    <col min="67" max="67" width="17.33203125" style="39" bestFit="1" customWidth="1"/>
    <col min="68" max="68" width="13.1640625" style="39" customWidth="1"/>
    <col min="69" max="70" width="17.33203125" style="39" bestFit="1" customWidth="1"/>
    <col min="71" max="71" width="17.33203125" style="39" customWidth="1"/>
    <col min="72" max="72" width="19.1640625" style="39" bestFit="1" customWidth="1"/>
    <col min="73" max="73" width="4.83203125" style="39" customWidth="1"/>
    <col min="74" max="74" width="17" style="39" customWidth="1"/>
    <col min="75" max="75" width="17.33203125" style="39" bestFit="1" customWidth="1"/>
    <col min="76" max="76" width="12.1640625" style="101" customWidth="1"/>
    <col min="77" max="78" width="17.33203125" style="39" bestFit="1" customWidth="1"/>
    <col min="79" max="79" width="19.1640625" style="39" bestFit="1" customWidth="1"/>
    <col min="80" max="80" width="4.83203125" style="39" customWidth="1"/>
    <col min="81" max="81" width="17" style="39" customWidth="1"/>
    <col min="82" max="82" width="17.33203125" style="39" bestFit="1" customWidth="1"/>
    <col min="83" max="83" width="14.75" style="39" bestFit="1" customWidth="1"/>
    <col min="84" max="85" width="17.33203125" style="39" bestFit="1" customWidth="1"/>
    <col min="86" max="86" width="19.1640625" style="39" bestFit="1" customWidth="1"/>
    <col min="87" max="87" width="5.1640625" style="39" customWidth="1"/>
    <col min="88" max="88" width="18.1640625" style="39" customWidth="1"/>
    <col min="89" max="89" width="15.83203125" style="39" bestFit="1" customWidth="1"/>
    <col min="90" max="90" width="12.1640625" style="39" customWidth="1"/>
    <col min="91" max="91" width="16.1640625" style="39" customWidth="1"/>
    <col min="92" max="92" width="17.33203125" style="39" bestFit="1" customWidth="1"/>
    <col min="93" max="93" width="5.1640625" style="39" customWidth="1"/>
    <col min="94" max="94" width="18.1640625" style="39" customWidth="1"/>
    <col min="95" max="95" width="15.83203125" style="39" bestFit="1" customWidth="1"/>
    <col min="96" max="96" width="9.33203125" style="39" customWidth="1"/>
    <col min="97" max="97" width="16.1640625" style="39" customWidth="1"/>
    <col min="98" max="98" width="17.33203125" style="39" bestFit="1" customWidth="1"/>
    <col min="99" max="99" width="5.1640625" style="39" customWidth="1"/>
    <col min="100" max="100" width="17" style="39" customWidth="1"/>
    <col min="101" max="101" width="17.33203125" style="39" bestFit="1" customWidth="1"/>
    <col min="102" max="102" width="15.58203125" style="39" customWidth="1"/>
    <col min="103" max="104" width="17.33203125" style="39" bestFit="1" customWidth="1"/>
    <col min="105" max="105" width="19.1640625" style="39" bestFit="1" customWidth="1"/>
    <col min="106" max="106" width="5.1640625" style="39" customWidth="1"/>
    <col min="107" max="107" width="15.6640625" style="39" hidden="1" customWidth="1"/>
    <col min="108" max="108" width="15" style="39" hidden="1" customWidth="1"/>
    <col min="109" max="109" width="9.33203125" style="39" hidden="1" customWidth="1"/>
    <col min="110" max="110" width="11.83203125" style="39" hidden="1" customWidth="1"/>
    <col min="111" max="111" width="15" style="39" hidden="1" customWidth="1"/>
    <col min="112" max="112" width="5.1640625" style="39" hidden="1" customWidth="1"/>
    <col min="113" max="113" width="20.33203125" style="39" customWidth="1"/>
    <col min="114" max="114" width="17.33203125" style="39" bestFit="1" customWidth="1"/>
    <col min="115" max="115" width="10.75" style="39" customWidth="1"/>
    <col min="116" max="118" width="19.1640625" style="39" bestFit="1" customWidth="1"/>
    <col min="119" max="119" width="5.1640625" style="39" customWidth="1"/>
    <col min="120" max="120" width="18.83203125" style="39" customWidth="1"/>
    <col min="121" max="121" width="17.1640625" style="39" customWidth="1"/>
    <col min="122" max="122" width="9.33203125" style="39" customWidth="1"/>
    <col min="123" max="123" width="18.33203125" style="39" customWidth="1"/>
    <col min="124" max="124" width="17.83203125" style="39" customWidth="1"/>
    <col min="125" max="125" width="4.83203125" style="39" customWidth="1"/>
    <col min="126" max="126" width="16.33203125" style="39" customWidth="1"/>
    <col min="127" max="127" width="17.33203125" style="39" bestFit="1" customWidth="1"/>
    <col min="128" max="128" width="9.33203125" style="39" hidden="1" customWidth="1"/>
    <col min="129" max="129" width="17" style="39" customWidth="1"/>
    <col min="130" max="131" width="19.1640625" style="39" bestFit="1" customWidth="1"/>
    <col min="132" max="132" width="4.83203125" style="39" customWidth="1"/>
    <col min="133" max="133" width="18.1640625" style="39" customWidth="1"/>
    <col min="134" max="134" width="16.1640625" style="39" customWidth="1"/>
    <col min="135" max="135" width="9.33203125" style="39" customWidth="1"/>
    <col min="136" max="136" width="17.1640625" style="39" customWidth="1"/>
    <col min="137" max="138" width="16.1640625" style="39" customWidth="1"/>
    <col min="139" max="139" width="4.83203125" style="39" hidden="1" customWidth="1"/>
    <col min="140" max="140" width="18.6640625" style="39" hidden="1" customWidth="1"/>
    <col min="141" max="141" width="15.83203125" style="39" hidden="1" customWidth="1"/>
    <col min="142" max="142" width="9.33203125" style="39" hidden="1" customWidth="1"/>
    <col min="143" max="143" width="13.83203125" style="39" hidden="1" customWidth="1"/>
    <col min="144" max="144" width="15.83203125" style="39" hidden="1" customWidth="1"/>
    <col min="145" max="145" width="4.83203125" style="39" customWidth="1"/>
    <col min="146" max="146" width="19.33203125" style="39" customWidth="1"/>
    <col min="147" max="147" width="15" style="39" customWidth="1"/>
    <col min="148" max="148" width="9.33203125" style="39" customWidth="1"/>
    <col min="149" max="149" width="15" style="39" customWidth="1"/>
    <col min="150" max="150" width="16.1640625" style="39" customWidth="1"/>
    <col min="151" max="151" width="4.83203125" style="39" customWidth="1"/>
    <col min="152" max="152" width="21.1640625" style="39" customWidth="1"/>
    <col min="153" max="153" width="16.6640625" style="39" customWidth="1"/>
    <col min="154" max="154" width="9.33203125" style="39" customWidth="1"/>
    <col min="155" max="155" width="18" style="39" customWidth="1"/>
    <col min="156" max="156" width="17.1640625" style="39" customWidth="1"/>
    <col min="157" max="157" width="4.83203125" style="39" customWidth="1"/>
    <col min="158" max="158" width="20.5" style="39" customWidth="1"/>
    <col min="159" max="159" width="16.5" style="39" customWidth="1"/>
    <col min="160" max="160" width="9.33203125" style="39" customWidth="1"/>
    <col min="161" max="161" width="9" style="39" customWidth="1"/>
    <col min="162" max="162" width="18.33203125" style="39" customWidth="1"/>
    <col min="163" max="163" width="19.33203125" style="39" customWidth="1"/>
    <col min="164" max="164" width="10.6640625" style="39" customWidth="1"/>
    <col min="165" max="165" width="20" style="39" customWidth="1"/>
    <col min="166" max="166" width="17.1640625" style="39" customWidth="1"/>
    <col min="167" max="167" width="9.33203125" style="39" customWidth="1"/>
    <col min="168" max="168" width="9" style="39" customWidth="1"/>
    <col min="169" max="169" width="19" style="39" customWidth="1"/>
    <col min="170" max="170" width="17.5" style="39" customWidth="1"/>
    <col min="171" max="171" width="4.83203125" style="39" customWidth="1"/>
    <col min="172" max="172" width="18" style="39" customWidth="1"/>
    <col min="173" max="173" width="16.6640625" style="39" customWidth="1"/>
    <col min="174" max="174" width="9.33203125" style="39" customWidth="1"/>
    <col min="175" max="175" width="9" style="39" customWidth="1"/>
    <col min="176" max="176" width="17" style="39" customWidth="1"/>
    <col min="177" max="177" width="17.1640625" style="39" customWidth="1"/>
    <col min="178" max="178" width="4.83203125" style="39" customWidth="1"/>
    <col min="179" max="179" width="19.1640625" style="39" customWidth="1"/>
    <col min="180" max="180" width="16.5" style="39" customWidth="1"/>
    <col min="181" max="181" width="9.33203125" style="39" customWidth="1"/>
    <col min="182" max="182" width="13.33203125" style="39" customWidth="1"/>
    <col min="183" max="184" width="18" style="39" customWidth="1"/>
    <col min="185" max="16384" width="10.6640625" style="39"/>
  </cols>
  <sheetData>
    <row r="1" spans="1:184" ht="13.5" thickBot="1" x14ac:dyDescent="0.45"/>
    <row r="2" spans="1:184" x14ac:dyDescent="0.4">
      <c r="B2" s="64"/>
      <c r="C2" s="65">
        <f>M95</f>
        <v>12169741379.84</v>
      </c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AE2" s="64"/>
      <c r="AM2" s="64"/>
      <c r="AU2" s="64"/>
      <c r="BE2" s="64"/>
      <c r="BM2" s="64"/>
      <c r="BU2" s="64"/>
      <c r="CB2" s="64"/>
      <c r="CI2" s="64"/>
      <c r="CJ2" s="64"/>
      <c r="CK2" s="64"/>
      <c r="CM2" s="64"/>
      <c r="CN2" s="64"/>
      <c r="CO2" s="64"/>
      <c r="CP2" s="64"/>
      <c r="CQ2" s="64"/>
      <c r="CR2" s="64"/>
      <c r="CS2" s="64"/>
      <c r="CT2" s="64"/>
    </row>
    <row r="3" spans="1:184" ht="13.5" thickBot="1" x14ac:dyDescent="0.45">
      <c r="C3" s="66">
        <f>C2-'Total Debt'!M91</f>
        <v>0</v>
      </c>
    </row>
    <row r="4" spans="1:184" x14ac:dyDescent="0.4">
      <c r="DU4" s="67"/>
      <c r="EB4" s="67"/>
      <c r="EI4" s="67"/>
      <c r="EO4" s="67"/>
      <c r="EU4" s="67"/>
      <c r="FA4" s="67"/>
    </row>
    <row r="5" spans="1:184" x14ac:dyDescent="0.4">
      <c r="B5" s="68" t="s">
        <v>43</v>
      </c>
      <c r="C5" s="69"/>
      <c r="D5" s="69"/>
      <c r="F5" s="70"/>
      <c r="G5" s="70"/>
      <c r="H5" s="68" t="s">
        <v>43</v>
      </c>
      <c r="I5" s="69"/>
      <c r="J5" s="69"/>
      <c r="K5" s="69"/>
      <c r="L5" s="69"/>
      <c r="M5" s="69"/>
      <c r="O5" s="70"/>
      <c r="P5" s="70"/>
      <c r="Q5" s="68" t="s">
        <v>43</v>
      </c>
      <c r="R5" s="69"/>
      <c r="S5" s="69"/>
      <c r="T5" s="69"/>
      <c r="U5" s="69"/>
      <c r="V5" s="69"/>
      <c r="X5" s="68" t="s">
        <v>43</v>
      </c>
      <c r="Y5" s="69"/>
      <c r="Z5" s="69"/>
      <c r="AA5" s="69"/>
      <c r="AB5" s="69"/>
      <c r="AC5" s="69"/>
      <c r="AD5" s="69"/>
      <c r="AF5" s="68" t="s">
        <v>43</v>
      </c>
      <c r="AG5" s="69"/>
      <c r="AH5" s="69"/>
      <c r="AI5" s="69"/>
      <c r="AJ5" s="69"/>
      <c r="AK5" s="69"/>
      <c r="AL5" s="69"/>
      <c r="AN5" s="68" t="s">
        <v>43</v>
      </c>
      <c r="AO5" s="69"/>
      <c r="AP5" s="69"/>
      <c r="AQ5" s="69"/>
      <c r="AR5" s="69"/>
      <c r="AS5" s="69"/>
      <c r="AT5" s="69"/>
      <c r="AV5" s="68" t="s">
        <v>43</v>
      </c>
      <c r="AW5" s="69"/>
      <c r="AX5" s="69"/>
      <c r="AY5" s="69"/>
      <c r="AZ5" s="69"/>
      <c r="BA5" s="69"/>
      <c r="BB5" s="69"/>
      <c r="BC5" s="69"/>
      <c r="BD5" s="69"/>
      <c r="BF5" s="68" t="s">
        <v>43</v>
      </c>
      <c r="BG5" s="69"/>
      <c r="BH5" s="69"/>
      <c r="BI5" s="69"/>
      <c r="BJ5" s="69"/>
      <c r="BK5" s="69"/>
      <c r="BL5" s="69"/>
      <c r="BN5" s="68" t="s">
        <v>43</v>
      </c>
      <c r="BO5" s="69"/>
      <c r="BP5" s="69"/>
      <c r="BQ5" s="69"/>
      <c r="BR5" s="69"/>
      <c r="BS5" s="69"/>
      <c r="BT5" s="69"/>
      <c r="BV5" s="68" t="s">
        <v>43</v>
      </c>
      <c r="BW5" s="69"/>
      <c r="BX5" s="149"/>
      <c r="BY5" s="69"/>
      <c r="BZ5" s="69"/>
      <c r="CA5" s="69"/>
      <c r="CC5" s="68" t="s">
        <v>43</v>
      </c>
      <c r="CD5" s="69"/>
      <c r="CE5" s="69"/>
      <c r="CF5" s="69"/>
      <c r="CG5" s="69"/>
      <c r="CH5" s="69"/>
      <c r="CJ5" s="68" t="s">
        <v>43</v>
      </c>
      <c r="CK5" s="69"/>
      <c r="CL5" s="69"/>
      <c r="CM5" s="69"/>
      <c r="CN5" s="69"/>
      <c r="CP5" s="68" t="s">
        <v>43</v>
      </c>
      <c r="CQ5" s="69"/>
      <c r="CR5" s="69"/>
      <c r="CS5" s="69"/>
      <c r="CT5" s="69"/>
      <c r="CV5" s="68" t="s">
        <v>43</v>
      </c>
      <c r="CW5" s="69"/>
      <c r="CX5" s="69"/>
      <c r="CY5" s="69"/>
      <c r="CZ5" s="69"/>
      <c r="DA5" s="69"/>
      <c r="DC5" s="68" t="s">
        <v>43</v>
      </c>
      <c r="DD5" s="69"/>
      <c r="DE5" s="69"/>
      <c r="DF5" s="69"/>
      <c r="DG5" s="69"/>
      <c r="DI5" s="68" t="s">
        <v>43</v>
      </c>
      <c r="DJ5" s="69"/>
      <c r="DK5" s="69"/>
      <c r="DL5" s="69"/>
      <c r="DM5" s="69"/>
      <c r="DN5" s="69"/>
      <c r="DP5" s="68" t="s">
        <v>43</v>
      </c>
      <c r="DQ5" s="69"/>
      <c r="DR5" s="69"/>
      <c r="DS5" s="69"/>
      <c r="DT5" s="69"/>
      <c r="DU5" s="67"/>
      <c r="DV5" s="68" t="s">
        <v>43</v>
      </c>
      <c r="DW5" s="69"/>
      <c r="DX5" s="69"/>
      <c r="DY5" s="69"/>
      <c r="DZ5" s="69"/>
      <c r="EA5" s="69"/>
      <c r="EB5" s="67"/>
      <c r="EC5" s="68" t="s">
        <v>43</v>
      </c>
      <c r="ED5" s="69"/>
      <c r="EE5" s="69"/>
      <c r="EF5" s="69"/>
      <c r="EG5" s="69"/>
      <c r="EH5" s="69"/>
      <c r="EI5" s="67"/>
      <c r="EJ5" s="68" t="s">
        <v>43</v>
      </c>
      <c r="EK5" s="69"/>
      <c r="EL5" s="69"/>
      <c r="EM5" s="69"/>
      <c r="EN5" s="69"/>
      <c r="EO5" s="67"/>
      <c r="EP5" s="68" t="s">
        <v>43</v>
      </c>
      <c r="EQ5" s="69"/>
      <c r="ER5" s="69"/>
      <c r="ES5" s="69"/>
      <c r="ET5" s="69"/>
      <c r="EU5" s="67"/>
      <c r="EV5" s="68" t="s">
        <v>43</v>
      </c>
      <c r="EW5" s="69"/>
      <c r="EX5" s="69"/>
      <c r="EY5" s="69"/>
      <c r="EZ5" s="69"/>
      <c r="FA5" s="67"/>
      <c r="FB5" s="68" t="s">
        <v>43</v>
      </c>
      <c r="FC5" s="69"/>
      <c r="FD5" s="69"/>
      <c r="FE5" s="69"/>
      <c r="FF5" s="69"/>
      <c r="FG5" s="69"/>
      <c r="FI5" s="68" t="s">
        <v>43</v>
      </c>
      <c r="FJ5" s="69"/>
      <c r="FK5" s="69"/>
      <c r="FL5" s="69"/>
      <c r="FM5" s="69"/>
      <c r="FN5" s="69"/>
      <c r="FP5" s="68" t="s">
        <v>43</v>
      </c>
      <c r="FQ5" s="69"/>
      <c r="FR5" s="69"/>
      <c r="FS5" s="69"/>
      <c r="FT5" s="69"/>
      <c r="FU5" s="69"/>
      <c r="FW5" s="68" t="s">
        <v>43</v>
      </c>
      <c r="FX5" s="69"/>
      <c r="FY5" s="69"/>
      <c r="FZ5" s="69"/>
      <c r="GA5" s="69"/>
      <c r="GB5" s="69"/>
    </row>
    <row r="6" spans="1:184" x14ac:dyDescent="0.4">
      <c r="B6" s="71" t="s">
        <v>44</v>
      </c>
      <c r="F6" s="72"/>
      <c r="G6" s="72"/>
      <c r="H6" s="72" t="s">
        <v>44</v>
      </c>
      <c r="I6" s="72"/>
      <c r="J6" s="72"/>
      <c r="K6" s="72"/>
      <c r="L6" s="72"/>
      <c r="M6" s="72"/>
      <c r="O6" s="72"/>
      <c r="P6" s="72"/>
      <c r="Q6" s="72" t="s">
        <v>44</v>
      </c>
      <c r="R6" s="72"/>
      <c r="S6" s="72"/>
      <c r="T6" s="72"/>
      <c r="U6" s="72"/>
      <c r="V6" s="72"/>
      <c r="X6" s="71" t="s">
        <v>44</v>
      </c>
      <c r="Y6" s="72"/>
      <c r="Z6" s="72"/>
      <c r="AA6" s="72"/>
      <c r="AB6" s="72"/>
      <c r="AC6" s="72"/>
      <c r="AD6" s="72"/>
      <c r="AF6" s="71" t="s">
        <v>44</v>
      </c>
      <c r="AG6" s="72"/>
      <c r="AH6" s="72"/>
      <c r="AI6" s="72"/>
      <c r="AJ6" s="72"/>
      <c r="AK6" s="72"/>
      <c r="AL6" s="72"/>
      <c r="AN6" s="71" t="s">
        <v>44</v>
      </c>
      <c r="AO6" s="72"/>
      <c r="AP6" s="72"/>
      <c r="AQ6" s="72"/>
      <c r="AR6" s="72"/>
      <c r="AS6" s="72"/>
      <c r="AT6" s="72"/>
      <c r="AV6" s="71" t="s">
        <v>44</v>
      </c>
      <c r="AW6" s="72"/>
      <c r="AX6" s="72"/>
      <c r="AY6" s="72"/>
      <c r="AZ6" s="72"/>
      <c r="BA6" s="72"/>
      <c r="BB6" s="72"/>
      <c r="BC6" s="72"/>
      <c r="BD6" s="72"/>
      <c r="BF6" s="71" t="s">
        <v>44</v>
      </c>
      <c r="BG6" s="72"/>
      <c r="BH6" s="72"/>
      <c r="BI6" s="72"/>
      <c r="BJ6" s="72"/>
      <c r="BK6" s="72"/>
      <c r="BL6" s="72"/>
      <c r="BN6" s="71" t="s">
        <v>44</v>
      </c>
      <c r="BO6" s="72"/>
      <c r="BP6" s="72"/>
      <c r="BQ6" s="72"/>
      <c r="BR6" s="72"/>
      <c r="BS6" s="72"/>
      <c r="BT6" s="72"/>
      <c r="BV6" s="71" t="s">
        <v>44</v>
      </c>
      <c r="BW6" s="72"/>
      <c r="BX6" s="150"/>
      <c r="BY6" s="72"/>
      <c r="BZ6" s="72"/>
      <c r="CA6" s="72"/>
      <c r="CC6" s="71" t="s">
        <v>44</v>
      </c>
      <c r="CD6" s="72"/>
      <c r="CE6" s="72"/>
      <c r="CF6" s="72"/>
      <c r="CG6" s="72"/>
      <c r="CH6" s="72"/>
      <c r="CJ6" s="71" t="s">
        <v>44</v>
      </c>
      <c r="CK6" s="72"/>
      <c r="CL6" s="72"/>
      <c r="CM6" s="72"/>
      <c r="CN6" s="72"/>
      <c r="CP6" s="71" t="s">
        <v>44</v>
      </c>
      <c r="CQ6" s="72"/>
      <c r="CR6" s="72"/>
      <c r="CS6" s="72"/>
      <c r="CT6" s="72"/>
      <c r="CV6" s="71" t="s">
        <v>44</v>
      </c>
      <c r="CW6" s="72"/>
      <c r="CX6" s="72"/>
      <c r="CY6" s="72"/>
      <c r="CZ6" s="72"/>
      <c r="DA6" s="72"/>
      <c r="DB6" s="67"/>
      <c r="DC6" s="71" t="s">
        <v>44</v>
      </c>
      <c r="DD6" s="72"/>
      <c r="DE6" s="72"/>
      <c r="DF6" s="72"/>
      <c r="DG6" s="72"/>
      <c r="DH6" s="67"/>
      <c r="DI6" s="71" t="s">
        <v>44</v>
      </c>
      <c r="DJ6" s="72"/>
      <c r="DK6" s="72"/>
      <c r="DL6" s="72"/>
      <c r="DM6" s="72"/>
      <c r="DN6" s="72"/>
      <c r="DO6" s="67"/>
      <c r="DP6" s="71" t="s">
        <v>44</v>
      </c>
      <c r="DQ6" s="72"/>
      <c r="DR6" s="72"/>
      <c r="DS6" s="72"/>
      <c r="DT6" s="72"/>
      <c r="DU6" s="72"/>
      <c r="DV6" s="71" t="s">
        <v>44</v>
      </c>
      <c r="DW6" s="72"/>
      <c r="DX6" s="72"/>
      <c r="DY6" s="72"/>
      <c r="DZ6" s="72"/>
      <c r="EA6" s="72"/>
      <c r="EB6" s="72"/>
      <c r="EC6" s="71" t="s">
        <v>44</v>
      </c>
      <c r="ED6" s="72"/>
      <c r="EE6" s="72"/>
      <c r="EF6" s="72"/>
      <c r="EG6" s="72"/>
      <c r="EH6" s="72"/>
      <c r="EI6" s="72"/>
      <c r="EJ6" s="71" t="s">
        <v>44</v>
      </c>
      <c r="EK6" s="72"/>
      <c r="EL6" s="72"/>
      <c r="EM6" s="72"/>
      <c r="EN6" s="72"/>
      <c r="EO6" s="72"/>
      <c r="EP6" s="71" t="s">
        <v>44</v>
      </c>
      <c r="EQ6" s="72"/>
      <c r="ER6" s="72"/>
      <c r="ES6" s="72"/>
      <c r="ET6" s="72"/>
      <c r="EU6" s="72"/>
      <c r="EV6" s="71" t="s">
        <v>44</v>
      </c>
      <c r="EW6" s="72"/>
      <c r="EX6" s="72"/>
      <c r="EY6" s="72"/>
      <c r="EZ6" s="72"/>
      <c r="FA6" s="72"/>
      <c r="FB6" s="71" t="s">
        <v>44</v>
      </c>
      <c r="FC6" s="72"/>
      <c r="FD6" s="72"/>
      <c r="FE6" s="72"/>
      <c r="FF6" s="72"/>
      <c r="FG6" s="72"/>
      <c r="FH6" s="67"/>
      <c r="FI6" s="71" t="s">
        <v>44</v>
      </c>
      <c r="FJ6" s="72"/>
      <c r="FK6" s="72"/>
      <c r="FL6" s="72"/>
      <c r="FM6" s="72"/>
      <c r="FN6" s="72"/>
      <c r="FO6" s="67"/>
      <c r="FP6" s="71" t="s">
        <v>44</v>
      </c>
      <c r="FQ6" s="72"/>
      <c r="FR6" s="72"/>
      <c r="FS6" s="72"/>
      <c r="FT6" s="72"/>
      <c r="FU6" s="72"/>
      <c r="FV6" s="67"/>
      <c r="FW6" s="71" t="s">
        <v>44</v>
      </c>
      <c r="FX6" s="72"/>
      <c r="FY6" s="72"/>
      <c r="FZ6" s="72"/>
      <c r="GA6" s="72"/>
      <c r="GB6" s="72"/>
    </row>
    <row r="7" spans="1:184" x14ac:dyDescent="0.4">
      <c r="B7" s="39" t="s">
        <v>45</v>
      </c>
      <c r="F7" s="72"/>
      <c r="G7" s="72"/>
      <c r="H7" s="72" t="s">
        <v>50</v>
      </c>
      <c r="I7" s="72"/>
      <c r="J7" s="72"/>
      <c r="K7" s="72"/>
      <c r="L7" s="72"/>
      <c r="M7" s="72"/>
      <c r="O7" s="72"/>
      <c r="P7" s="72"/>
      <c r="Q7" s="72" t="s">
        <v>54</v>
      </c>
      <c r="R7" s="72"/>
      <c r="S7" s="72"/>
      <c r="T7" s="72"/>
      <c r="U7" s="72"/>
      <c r="V7" s="72"/>
      <c r="X7" s="71" t="s">
        <v>116</v>
      </c>
      <c r="Y7" s="72"/>
      <c r="Z7" s="72"/>
      <c r="AA7" s="72"/>
      <c r="AB7" s="72"/>
      <c r="AC7" s="72"/>
      <c r="AD7" s="72"/>
      <c r="AF7" s="71" t="s">
        <v>117</v>
      </c>
      <c r="AG7" s="72"/>
      <c r="AH7" s="72"/>
      <c r="AI7" s="72"/>
      <c r="AJ7" s="72"/>
      <c r="AK7" s="72"/>
      <c r="AL7" s="72"/>
      <c r="AN7" s="71" t="s">
        <v>118</v>
      </c>
      <c r="AO7" s="72"/>
      <c r="AP7" s="72"/>
      <c r="AQ7" s="72"/>
      <c r="AR7" s="72"/>
      <c r="AS7" s="72"/>
      <c r="AT7" s="72"/>
      <c r="AV7" s="71" t="s">
        <v>101</v>
      </c>
      <c r="AW7" s="72"/>
      <c r="AX7" s="72"/>
      <c r="AY7" s="72"/>
      <c r="AZ7" s="72"/>
      <c r="BA7" s="72"/>
      <c r="BB7" s="72"/>
      <c r="BC7" s="72"/>
      <c r="BD7" s="72"/>
      <c r="BF7" s="71" t="s">
        <v>55</v>
      </c>
      <c r="BG7" s="72"/>
      <c r="BH7" s="72"/>
      <c r="BI7" s="72"/>
      <c r="BJ7" s="72"/>
      <c r="BK7" s="72"/>
      <c r="BL7" s="72"/>
      <c r="BN7" s="71" t="s">
        <v>53</v>
      </c>
      <c r="BO7" s="72"/>
      <c r="BP7" s="72"/>
      <c r="BQ7" s="72"/>
      <c r="BR7" s="72"/>
      <c r="BS7" s="72"/>
      <c r="BT7" s="72"/>
      <c r="BV7" s="71" t="s">
        <v>56</v>
      </c>
      <c r="BW7" s="72"/>
      <c r="BX7" s="150"/>
      <c r="BY7" s="72"/>
      <c r="BZ7" s="72"/>
      <c r="CA7" s="72"/>
      <c r="CC7" s="71" t="s">
        <v>57</v>
      </c>
      <c r="CD7" s="72"/>
      <c r="CE7" s="72"/>
      <c r="CF7" s="72"/>
      <c r="CG7" s="72"/>
      <c r="CH7" s="72"/>
      <c r="CJ7" s="71" t="s">
        <v>58</v>
      </c>
      <c r="CK7" s="72"/>
      <c r="CL7" s="72"/>
      <c r="CM7" s="72"/>
      <c r="CN7" s="72"/>
      <c r="CP7" s="71" t="s">
        <v>59</v>
      </c>
      <c r="CQ7" s="72"/>
      <c r="CR7" s="72"/>
      <c r="CS7" s="72"/>
      <c r="CT7" s="72"/>
      <c r="CV7" s="71" t="s">
        <v>60</v>
      </c>
      <c r="CW7" s="72"/>
      <c r="CX7" s="72"/>
      <c r="CY7" s="72"/>
      <c r="CZ7" s="72"/>
      <c r="DA7" s="72"/>
      <c r="DB7" s="67"/>
      <c r="DC7" s="71" t="s">
        <v>61</v>
      </c>
      <c r="DD7" s="72"/>
      <c r="DE7" s="72"/>
      <c r="DF7" s="72"/>
      <c r="DG7" s="72"/>
      <c r="DH7" s="67"/>
      <c r="DI7" s="71" t="s">
        <v>62</v>
      </c>
      <c r="DJ7" s="72"/>
      <c r="DK7" s="72"/>
      <c r="DL7" s="72"/>
      <c r="DM7" s="72"/>
      <c r="DN7" s="72"/>
      <c r="DO7" s="67"/>
      <c r="DP7" s="71" t="s">
        <v>63</v>
      </c>
      <c r="DQ7" s="72"/>
      <c r="DR7" s="72"/>
      <c r="DS7" s="72"/>
      <c r="DT7" s="72"/>
      <c r="DU7" s="67"/>
      <c r="DV7" s="71" t="s">
        <v>64</v>
      </c>
      <c r="DW7" s="73"/>
      <c r="DX7" s="72"/>
      <c r="DY7" s="73"/>
      <c r="DZ7" s="73"/>
      <c r="EA7" s="73"/>
      <c r="EB7" s="73"/>
      <c r="EC7" s="71" t="s">
        <v>65</v>
      </c>
      <c r="ED7" s="73"/>
      <c r="EE7" s="72"/>
      <c r="EF7" s="73"/>
      <c r="EG7" s="73"/>
      <c r="EH7" s="73"/>
      <c r="EI7" s="73"/>
      <c r="EJ7" s="71" t="s">
        <v>66</v>
      </c>
      <c r="EK7" s="72"/>
      <c r="EL7" s="72"/>
      <c r="EM7" s="72"/>
      <c r="EN7" s="72"/>
      <c r="EO7" s="67"/>
      <c r="EP7" s="71" t="s">
        <v>67</v>
      </c>
      <c r="EQ7" s="72"/>
      <c r="ER7" s="72"/>
      <c r="ES7" s="72"/>
      <c r="ET7" s="72"/>
      <c r="EU7" s="67"/>
      <c r="EV7" s="71" t="s">
        <v>68</v>
      </c>
      <c r="EW7" s="72"/>
      <c r="EX7" s="72"/>
      <c r="EY7" s="72"/>
      <c r="EZ7" s="72"/>
      <c r="FA7" s="67"/>
      <c r="FB7" s="71" t="s">
        <v>69</v>
      </c>
      <c r="FC7" s="72"/>
      <c r="FD7" s="72"/>
      <c r="FE7" s="72"/>
      <c r="FF7" s="72"/>
      <c r="FG7" s="72"/>
      <c r="FH7" s="67"/>
      <c r="FI7" s="71" t="s">
        <v>70</v>
      </c>
      <c r="FJ7" s="72"/>
      <c r="FK7" s="72"/>
      <c r="FL7" s="72"/>
      <c r="FM7" s="72"/>
      <c r="FN7" s="72"/>
      <c r="FO7" s="67"/>
      <c r="FP7" s="71" t="s">
        <v>71</v>
      </c>
      <c r="FQ7" s="72"/>
      <c r="FR7" s="72"/>
      <c r="FS7" s="72"/>
      <c r="FT7" s="72"/>
      <c r="FU7" s="72"/>
      <c r="FV7" s="67"/>
      <c r="FW7" s="71" t="s">
        <v>72</v>
      </c>
      <c r="FX7" s="72"/>
      <c r="FY7" s="72"/>
      <c r="FZ7" s="72"/>
      <c r="GA7" s="72"/>
      <c r="GB7" s="72"/>
    </row>
    <row r="8" spans="1:184" x14ac:dyDescent="0.4">
      <c r="F8" s="72"/>
      <c r="G8" s="72"/>
      <c r="H8" s="72"/>
      <c r="I8" s="72"/>
      <c r="J8" s="72"/>
      <c r="K8" s="72"/>
      <c r="L8" s="72"/>
      <c r="M8" s="72"/>
      <c r="O8" s="72"/>
      <c r="P8" s="72"/>
      <c r="Q8" s="72"/>
      <c r="R8" s="72"/>
      <c r="S8" s="72"/>
      <c r="T8" s="72"/>
      <c r="U8" s="72"/>
      <c r="V8" s="72"/>
      <c r="X8" s="168">
        <v>44091</v>
      </c>
      <c r="Y8" s="75"/>
      <c r="Z8" s="75"/>
      <c r="AA8" s="75"/>
      <c r="AB8" s="75"/>
      <c r="AC8" s="75"/>
      <c r="AD8" s="75"/>
      <c r="AF8" s="74"/>
      <c r="AG8" s="75"/>
      <c r="AH8" s="75"/>
      <c r="AI8" s="75"/>
      <c r="AJ8" s="75"/>
      <c r="AK8" s="75"/>
      <c r="AL8" s="75"/>
      <c r="AN8" s="74"/>
      <c r="AO8" s="75"/>
      <c r="AP8" s="75"/>
      <c r="AQ8" s="75"/>
      <c r="AR8" s="75"/>
      <c r="AS8" s="75"/>
      <c r="AT8" s="75"/>
      <c r="AV8" s="74"/>
      <c r="AW8" s="75"/>
      <c r="AX8" s="75"/>
      <c r="AY8" s="75"/>
      <c r="AZ8" s="75"/>
      <c r="BA8" s="75"/>
      <c r="BB8" s="75"/>
      <c r="BC8" s="75"/>
      <c r="BD8" s="75"/>
      <c r="BF8" s="74"/>
      <c r="BG8" s="75"/>
      <c r="BH8" s="75"/>
      <c r="BI8" s="75"/>
      <c r="BJ8" s="75"/>
      <c r="BK8" s="75"/>
      <c r="BL8" s="75"/>
      <c r="BN8" s="74"/>
      <c r="BO8" s="75"/>
      <c r="BP8" s="75"/>
      <c r="BQ8" s="75"/>
      <c r="BR8" s="75"/>
      <c r="BS8" s="75"/>
      <c r="BT8" s="75"/>
      <c r="BV8" s="74"/>
      <c r="BW8" s="75"/>
      <c r="BX8" s="151"/>
      <c r="BY8" s="75"/>
      <c r="BZ8" s="75"/>
      <c r="CA8" s="75"/>
      <c r="CC8" s="74"/>
      <c r="CD8" s="75"/>
      <c r="CE8" s="75"/>
      <c r="CF8" s="75"/>
      <c r="CG8" s="75"/>
      <c r="CH8" s="75"/>
      <c r="CJ8" s="74"/>
      <c r="CK8" s="75"/>
      <c r="CL8" s="75"/>
      <c r="CM8" s="75"/>
      <c r="CN8" s="75"/>
      <c r="CP8" s="74"/>
      <c r="CQ8" s="75"/>
      <c r="CR8" s="75"/>
      <c r="CS8" s="75"/>
      <c r="CT8" s="75"/>
      <c r="CV8" s="74"/>
      <c r="CW8" s="75"/>
      <c r="CX8" s="75"/>
      <c r="CY8" s="75"/>
      <c r="CZ8" s="75"/>
      <c r="DA8" s="75"/>
      <c r="DB8" s="67"/>
      <c r="DC8" s="74"/>
      <c r="DD8" s="75"/>
      <c r="DE8" s="75"/>
      <c r="DF8" s="75"/>
      <c r="DG8" s="75"/>
      <c r="DH8" s="67"/>
      <c r="DI8" s="75"/>
      <c r="DJ8" s="75"/>
      <c r="DK8" s="75"/>
      <c r="DL8" s="75"/>
      <c r="DM8" s="75"/>
      <c r="DN8" s="75"/>
      <c r="DO8" s="67"/>
      <c r="DP8" s="75"/>
      <c r="DQ8" s="75"/>
      <c r="DR8" s="75"/>
      <c r="DS8" s="75"/>
      <c r="DT8" s="75"/>
      <c r="DU8" s="67"/>
      <c r="DV8" s="74"/>
      <c r="DW8" s="75"/>
      <c r="DX8" s="75"/>
      <c r="DY8" s="75"/>
      <c r="DZ8" s="75"/>
      <c r="EA8" s="75"/>
      <c r="EB8" s="75"/>
      <c r="EC8" s="74"/>
      <c r="ED8" s="75"/>
      <c r="EE8" s="75"/>
      <c r="EF8" s="75"/>
      <c r="EG8" s="75"/>
      <c r="EH8" s="75"/>
      <c r="EI8" s="75"/>
      <c r="EJ8" s="74"/>
      <c r="EK8" s="75"/>
      <c r="EL8" s="75"/>
      <c r="EM8" s="75"/>
      <c r="EN8" s="75"/>
      <c r="EO8" s="67"/>
      <c r="EP8" s="74"/>
      <c r="EQ8" s="75"/>
      <c r="ER8" s="75"/>
      <c r="ES8" s="75"/>
      <c r="ET8" s="75"/>
      <c r="EU8" s="67"/>
      <c r="EV8" s="74"/>
      <c r="EW8" s="75"/>
      <c r="EX8" s="75"/>
      <c r="EY8" s="75"/>
      <c r="EZ8" s="75"/>
      <c r="FA8" s="67"/>
      <c r="FB8" s="74"/>
      <c r="FC8" s="75"/>
      <c r="FD8" s="75"/>
      <c r="FE8" s="75"/>
      <c r="FF8" s="75"/>
      <c r="FG8" s="75"/>
      <c r="FH8" s="67"/>
      <c r="FI8" s="74"/>
      <c r="FJ8" s="75"/>
      <c r="FK8" s="75"/>
      <c r="FL8" s="75"/>
      <c r="FM8" s="75"/>
      <c r="FN8" s="75"/>
      <c r="FO8" s="67"/>
      <c r="FP8" s="74"/>
      <c r="FQ8" s="75"/>
      <c r="FR8" s="75"/>
      <c r="FS8" s="75"/>
      <c r="FT8" s="75"/>
      <c r="FU8" s="75"/>
      <c r="FV8" s="67"/>
      <c r="FW8" s="74"/>
      <c r="FX8" s="75"/>
      <c r="FY8" s="75"/>
      <c r="FZ8" s="75"/>
      <c r="GA8" s="75"/>
      <c r="GB8" s="75"/>
    </row>
    <row r="9" spans="1:184" x14ac:dyDescent="0.4">
      <c r="B9" s="71" t="s">
        <v>46</v>
      </c>
      <c r="C9" s="76" t="s">
        <v>47</v>
      </c>
      <c r="D9" s="76"/>
      <c r="F9" s="72" t="s">
        <v>46</v>
      </c>
      <c r="G9" s="72"/>
      <c r="H9" s="72" t="s">
        <v>51</v>
      </c>
      <c r="I9" s="76"/>
      <c r="J9" s="76"/>
      <c r="K9" s="76" t="s">
        <v>31</v>
      </c>
      <c r="L9" s="76" t="s">
        <v>52</v>
      </c>
      <c r="M9" s="76" t="s">
        <v>47</v>
      </c>
      <c r="O9" s="71"/>
      <c r="Q9" s="71" t="s">
        <v>46</v>
      </c>
      <c r="T9" s="76" t="s">
        <v>31</v>
      </c>
      <c r="U9" s="76" t="s">
        <v>52</v>
      </c>
      <c r="X9" s="71" t="s">
        <v>46</v>
      </c>
      <c r="AB9" s="76" t="s">
        <v>31</v>
      </c>
      <c r="AC9" s="76" t="s">
        <v>52</v>
      </c>
      <c r="AF9" s="71" t="s">
        <v>46</v>
      </c>
      <c r="AJ9" s="76" t="s">
        <v>31</v>
      </c>
      <c r="AK9" s="76" t="s">
        <v>52</v>
      </c>
      <c r="AN9" s="71" t="s">
        <v>46</v>
      </c>
      <c r="AR9" s="76" t="s">
        <v>31</v>
      </c>
      <c r="AS9" s="76" t="s">
        <v>52</v>
      </c>
      <c r="AV9" s="71" t="s">
        <v>46</v>
      </c>
      <c r="BB9" s="76" t="s">
        <v>31</v>
      </c>
      <c r="BC9" s="76" t="s">
        <v>52</v>
      </c>
      <c r="BF9" s="71" t="s">
        <v>46</v>
      </c>
      <c r="BJ9" s="76" t="s">
        <v>31</v>
      </c>
      <c r="BK9" s="76" t="s">
        <v>52</v>
      </c>
      <c r="BN9" s="71" t="s">
        <v>46</v>
      </c>
      <c r="BR9" s="76" t="s">
        <v>31</v>
      </c>
      <c r="BS9" s="76" t="s">
        <v>52</v>
      </c>
      <c r="BV9" s="71" t="s">
        <v>46</v>
      </c>
      <c r="BZ9" s="76" t="s">
        <v>31</v>
      </c>
      <c r="CC9" s="71" t="s">
        <v>46</v>
      </c>
      <c r="CG9" s="76" t="s">
        <v>31</v>
      </c>
      <c r="CJ9" s="71" t="s">
        <v>46</v>
      </c>
      <c r="CP9" s="71" t="s">
        <v>46</v>
      </c>
      <c r="CV9" s="71" t="s">
        <v>46</v>
      </c>
      <c r="CZ9" s="76" t="s">
        <v>31</v>
      </c>
      <c r="DB9" s="67"/>
      <c r="DC9" s="71" t="s">
        <v>46</v>
      </c>
      <c r="DD9" s="77"/>
      <c r="DE9" s="77"/>
      <c r="DF9" s="77"/>
      <c r="DG9" s="77"/>
      <c r="DH9" s="67"/>
      <c r="DI9" s="71" t="s">
        <v>46</v>
      </c>
      <c r="DM9" s="76" t="s">
        <v>31</v>
      </c>
      <c r="DO9" s="67"/>
      <c r="DP9" s="71" t="s">
        <v>46</v>
      </c>
      <c r="DT9" s="76"/>
      <c r="DU9" s="67"/>
      <c r="DV9" s="71" t="s">
        <v>46</v>
      </c>
      <c r="DW9" s="40"/>
      <c r="DX9" s="40"/>
      <c r="DY9" s="40"/>
      <c r="DZ9" s="78" t="s">
        <v>31</v>
      </c>
      <c r="EA9" s="40"/>
      <c r="EB9" s="40"/>
      <c r="EC9" s="71" t="s">
        <v>46</v>
      </c>
      <c r="ED9" s="40"/>
      <c r="EE9" s="40"/>
      <c r="EF9" s="40"/>
      <c r="EG9" s="76" t="s">
        <v>31</v>
      </c>
      <c r="EH9" s="40"/>
      <c r="EI9" s="40"/>
      <c r="EJ9" s="71" t="s">
        <v>46</v>
      </c>
      <c r="EO9" s="67"/>
      <c r="EP9" s="71" t="s">
        <v>46</v>
      </c>
      <c r="EU9" s="67"/>
      <c r="EV9" s="71" t="s">
        <v>46</v>
      </c>
      <c r="FA9" s="67"/>
      <c r="FB9" s="71" t="s">
        <v>46</v>
      </c>
      <c r="FF9" s="76" t="s">
        <v>31</v>
      </c>
      <c r="FH9" s="67"/>
      <c r="FI9" s="71" t="s">
        <v>46</v>
      </c>
      <c r="FM9" s="76" t="s">
        <v>31</v>
      </c>
      <c r="FO9" s="67"/>
      <c r="FP9" s="71" t="s">
        <v>46</v>
      </c>
      <c r="FT9" s="76" t="s">
        <v>31</v>
      </c>
      <c r="FV9" s="67"/>
      <c r="FW9" s="71" t="s">
        <v>46</v>
      </c>
      <c r="GA9" s="76" t="s">
        <v>31</v>
      </c>
    </row>
    <row r="10" spans="1:184" ht="13.5" thickBot="1" x14ac:dyDescent="0.45">
      <c r="B10" s="79" t="s">
        <v>48</v>
      </c>
      <c r="C10" s="80" t="s">
        <v>49</v>
      </c>
      <c r="D10" s="80" t="s">
        <v>42</v>
      </c>
      <c r="F10" s="81" t="s">
        <v>48</v>
      </c>
      <c r="G10" s="81"/>
      <c r="H10" s="81" t="s">
        <v>23</v>
      </c>
      <c r="I10" s="80" t="s">
        <v>21</v>
      </c>
      <c r="J10" s="80" t="s">
        <v>32</v>
      </c>
      <c r="K10" s="80" t="s">
        <v>32</v>
      </c>
      <c r="L10" s="80" t="s">
        <v>32</v>
      </c>
      <c r="M10" s="80" t="s">
        <v>49</v>
      </c>
      <c r="O10" s="79"/>
      <c r="P10" s="80"/>
      <c r="Q10" s="79" t="s">
        <v>48</v>
      </c>
      <c r="R10" s="80" t="s">
        <v>21</v>
      </c>
      <c r="S10" s="80" t="s">
        <v>32</v>
      </c>
      <c r="T10" s="80" t="s">
        <v>32</v>
      </c>
      <c r="U10" s="80" t="s">
        <v>32</v>
      </c>
      <c r="V10" s="80" t="s">
        <v>34</v>
      </c>
      <c r="X10" s="79" t="s">
        <v>48</v>
      </c>
      <c r="Y10" s="80" t="s">
        <v>21</v>
      </c>
      <c r="Z10" s="80" t="s">
        <v>25</v>
      </c>
      <c r="AA10" s="80" t="s">
        <v>32</v>
      </c>
      <c r="AB10" s="80" t="s">
        <v>32</v>
      </c>
      <c r="AC10" s="80" t="s">
        <v>32</v>
      </c>
      <c r="AD10" s="80" t="s">
        <v>34</v>
      </c>
      <c r="AF10" s="79" t="s">
        <v>48</v>
      </c>
      <c r="AG10" s="80" t="s">
        <v>21</v>
      </c>
      <c r="AH10" s="80" t="s">
        <v>25</v>
      </c>
      <c r="AI10" s="80" t="s">
        <v>32</v>
      </c>
      <c r="AJ10" s="80" t="s">
        <v>32</v>
      </c>
      <c r="AK10" s="80" t="s">
        <v>32</v>
      </c>
      <c r="AL10" s="80" t="s">
        <v>34</v>
      </c>
      <c r="AN10" s="79" t="s">
        <v>48</v>
      </c>
      <c r="AO10" s="80" t="s">
        <v>21</v>
      </c>
      <c r="AP10" s="80" t="s">
        <v>25</v>
      </c>
      <c r="AQ10" s="80" t="s">
        <v>32</v>
      </c>
      <c r="AR10" s="80" t="s">
        <v>32</v>
      </c>
      <c r="AS10" s="80" t="s">
        <v>32</v>
      </c>
      <c r="AT10" s="80" t="s">
        <v>34</v>
      </c>
      <c r="AV10" s="79" t="s">
        <v>48</v>
      </c>
      <c r="AW10" s="80" t="s">
        <v>21</v>
      </c>
      <c r="AX10" s="80" t="s">
        <v>25</v>
      </c>
      <c r="AY10" s="80" t="s">
        <v>21</v>
      </c>
      <c r="AZ10" s="80" t="s">
        <v>25</v>
      </c>
      <c r="BA10" s="80" t="s">
        <v>32</v>
      </c>
      <c r="BB10" s="80" t="s">
        <v>32</v>
      </c>
      <c r="BC10" s="80" t="s">
        <v>32</v>
      </c>
      <c r="BD10" s="80" t="s">
        <v>34</v>
      </c>
      <c r="BF10" s="79" t="s">
        <v>48</v>
      </c>
      <c r="BG10" s="80" t="s">
        <v>21</v>
      </c>
      <c r="BH10" s="80" t="s">
        <v>25</v>
      </c>
      <c r="BI10" s="80" t="s">
        <v>32</v>
      </c>
      <c r="BJ10" s="80" t="s">
        <v>32</v>
      </c>
      <c r="BK10" s="80" t="s">
        <v>32</v>
      </c>
      <c r="BL10" s="80" t="s">
        <v>34</v>
      </c>
      <c r="BN10" s="79" t="s">
        <v>48</v>
      </c>
      <c r="BO10" s="80" t="s">
        <v>21</v>
      </c>
      <c r="BP10" s="80" t="s">
        <v>25</v>
      </c>
      <c r="BQ10" s="80" t="s">
        <v>32</v>
      </c>
      <c r="BR10" s="80" t="s">
        <v>32</v>
      </c>
      <c r="BS10" s="80" t="s">
        <v>32</v>
      </c>
      <c r="BT10" s="80" t="s">
        <v>34</v>
      </c>
      <c r="BV10" s="79" t="s">
        <v>48</v>
      </c>
      <c r="BW10" s="80" t="s">
        <v>21</v>
      </c>
      <c r="BX10" s="152" t="s">
        <v>25</v>
      </c>
      <c r="BY10" s="80" t="s">
        <v>32</v>
      </c>
      <c r="BZ10" s="80" t="s">
        <v>32</v>
      </c>
      <c r="CA10" s="80" t="s">
        <v>34</v>
      </c>
      <c r="CC10" s="79" t="s">
        <v>48</v>
      </c>
      <c r="CD10" s="80" t="s">
        <v>21</v>
      </c>
      <c r="CE10" s="80" t="s">
        <v>25</v>
      </c>
      <c r="CF10" s="80" t="s">
        <v>32</v>
      </c>
      <c r="CG10" s="80" t="s">
        <v>32</v>
      </c>
      <c r="CH10" s="80" t="s">
        <v>34</v>
      </c>
      <c r="CJ10" s="79" t="s">
        <v>48</v>
      </c>
      <c r="CK10" s="80" t="s">
        <v>21</v>
      </c>
      <c r="CL10" s="80" t="s">
        <v>25</v>
      </c>
      <c r="CM10" s="80" t="s">
        <v>32</v>
      </c>
      <c r="CN10" s="80" t="s">
        <v>34</v>
      </c>
      <c r="CP10" s="79" t="s">
        <v>48</v>
      </c>
      <c r="CQ10" s="80" t="s">
        <v>21</v>
      </c>
      <c r="CR10" s="80" t="s">
        <v>25</v>
      </c>
      <c r="CS10" s="80" t="s">
        <v>32</v>
      </c>
      <c r="CT10" s="80" t="s">
        <v>34</v>
      </c>
      <c r="CV10" s="79" t="s">
        <v>48</v>
      </c>
      <c r="CW10" s="80" t="s">
        <v>21</v>
      </c>
      <c r="CX10" s="80" t="s">
        <v>25</v>
      </c>
      <c r="CY10" s="80" t="s">
        <v>32</v>
      </c>
      <c r="CZ10" s="80" t="s">
        <v>32</v>
      </c>
      <c r="DA10" s="80" t="s">
        <v>34</v>
      </c>
      <c r="DB10" s="67"/>
      <c r="DC10" s="79" t="s">
        <v>48</v>
      </c>
      <c r="DD10" s="80" t="s">
        <v>21</v>
      </c>
      <c r="DE10" s="80" t="s">
        <v>25</v>
      </c>
      <c r="DF10" s="80" t="s">
        <v>32</v>
      </c>
      <c r="DG10" s="80" t="s">
        <v>34</v>
      </c>
      <c r="DH10" s="67"/>
      <c r="DI10" s="79" t="s">
        <v>48</v>
      </c>
      <c r="DJ10" s="80" t="s">
        <v>21</v>
      </c>
      <c r="DK10" s="80" t="s">
        <v>25</v>
      </c>
      <c r="DL10" s="80" t="s">
        <v>32</v>
      </c>
      <c r="DM10" s="80" t="s">
        <v>32</v>
      </c>
      <c r="DN10" s="80" t="s">
        <v>34</v>
      </c>
      <c r="DO10" s="67"/>
      <c r="DP10" s="79" t="s">
        <v>48</v>
      </c>
      <c r="DQ10" s="80" t="s">
        <v>21</v>
      </c>
      <c r="DR10" s="80" t="s">
        <v>25</v>
      </c>
      <c r="DS10" s="80" t="s">
        <v>32</v>
      </c>
      <c r="DT10" s="80" t="s">
        <v>34</v>
      </c>
      <c r="DU10" s="67"/>
      <c r="DV10" s="79" t="s">
        <v>48</v>
      </c>
      <c r="DW10" s="82" t="s">
        <v>21</v>
      </c>
      <c r="DX10" s="82" t="s">
        <v>25</v>
      </c>
      <c r="DY10" s="82" t="s">
        <v>32</v>
      </c>
      <c r="DZ10" s="82" t="s">
        <v>32</v>
      </c>
      <c r="EA10" s="82" t="s">
        <v>34</v>
      </c>
      <c r="EB10" s="78"/>
      <c r="EC10" s="79" t="s">
        <v>48</v>
      </c>
      <c r="ED10" s="82" t="s">
        <v>21</v>
      </c>
      <c r="EE10" s="82" t="s">
        <v>25</v>
      </c>
      <c r="EF10" s="82" t="s">
        <v>32</v>
      </c>
      <c r="EG10" s="80" t="s">
        <v>32</v>
      </c>
      <c r="EH10" s="82" t="s">
        <v>34</v>
      </c>
      <c r="EI10" s="78"/>
      <c r="EJ10" s="79" t="s">
        <v>48</v>
      </c>
      <c r="EK10" s="80" t="s">
        <v>21</v>
      </c>
      <c r="EL10" s="80" t="s">
        <v>25</v>
      </c>
      <c r="EM10" s="80" t="s">
        <v>32</v>
      </c>
      <c r="EN10" s="80" t="s">
        <v>34</v>
      </c>
      <c r="EO10" s="67"/>
      <c r="EP10" s="79" t="s">
        <v>48</v>
      </c>
      <c r="EQ10" s="80" t="s">
        <v>21</v>
      </c>
      <c r="ER10" s="80" t="s">
        <v>25</v>
      </c>
      <c r="ES10" s="80" t="s">
        <v>32</v>
      </c>
      <c r="ET10" s="80" t="s">
        <v>34</v>
      </c>
      <c r="EU10" s="67"/>
      <c r="EV10" s="79" t="s">
        <v>48</v>
      </c>
      <c r="EW10" s="80" t="s">
        <v>21</v>
      </c>
      <c r="EX10" s="80" t="s">
        <v>25</v>
      </c>
      <c r="EY10" s="80" t="s">
        <v>32</v>
      </c>
      <c r="EZ10" s="80" t="s">
        <v>34</v>
      </c>
      <c r="FA10" s="67"/>
      <c r="FB10" s="79" t="s">
        <v>48</v>
      </c>
      <c r="FC10" s="80" t="s">
        <v>21</v>
      </c>
      <c r="FD10" s="80" t="s">
        <v>25</v>
      </c>
      <c r="FE10" s="80" t="s">
        <v>32</v>
      </c>
      <c r="FF10" s="80" t="s">
        <v>32</v>
      </c>
      <c r="FG10" s="80" t="s">
        <v>34</v>
      </c>
      <c r="FH10" s="67"/>
      <c r="FI10" s="79" t="s">
        <v>48</v>
      </c>
      <c r="FJ10" s="80" t="s">
        <v>21</v>
      </c>
      <c r="FK10" s="80" t="s">
        <v>25</v>
      </c>
      <c r="FL10" s="80" t="s">
        <v>32</v>
      </c>
      <c r="FM10" s="80" t="s">
        <v>32</v>
      </c>
      <c r="FN10" s="80" t="s">
        <v>34</v>
      </c>
      <c r="FO10" s="67"/>
      <c r="FP10" s="79" t="s">
        <v>48</v>
      </c>
      <c r="FQ10" s="80" t="s">
        <v>21</v>
      </c>
      <c r="FR10" s="80" t="s">
        <v>25</v>
      </c>
      <c r="FS10" s="80" t="s">
        <v>32</v>
      </c>
      <c r="FT10" s="80" t="s">
        <v>32</v>
      </c>
      <c r="FU10" s="80" t="s">
        <v>34</v>
      </c>
      <c r="FV10" s="67"/>
      <c r="FW10" s="79" t="s">
        <v>48</v>
      </c>
      <c r="FX10" s="80" t="s">
        <v>21</v>
      </c>
      <c r="FY10" s="80" t="s">
        <v>25</v>
      </c>
      <c r="FZ10" s="80" t="s">
        <v>32</v>
      </c>
      <c r="GA10" s="80" t="s">
        <v>32</v>
      </c>
      <c r="GB10" s="80" t="s">
        <v>34</v>
      </c>
    </row>
    <row r="11" spans="1:184" x14ac:dyDescent="0.4">
      <c r="X11" s="71"/>
      <c r="Y11" s="76"/>
      <c r="Z11" s="76"/>
      <c r="AA11" s="76"/>
      <c r="AB11" s="76"/>
      <c r="AC11" s="76"/>
      <c r="AD11" s="76"/>
      <c r="AF11" s="71"/>
      <c r="AG11" s="76"/>
      <c r="AH11" s="76"/>
      <c r="AI11" s="76"/>
      <c r="AJ11" s="76"/>
      <c r="AK11" s="76"/>
      <c r="AL11" s="76"/>
      <c r="AN11" s="71"/>
      <c r="AO11" s="76"/>
      <c r="AP11" s="76"/>
      <c r="AQ11" s="76"/>
      <c r="AR11" s="76"/>
      <c r="AS11" s="76"/>
      <c r="AT11" s="76"/>
      <c r="AV11" s="71"/>
      <c r="AW11" s="76"/>
      <c r="AX11" s="76"/>
      <c r="AY11" s="76"/>
      <c r="AZ11" s="76"/>
      <c r="BA11" s="76"/>
      <c r="BB11" s="76"/>
      <c r="BC11" s="76"/>
      <c r="BD11" s="76"/>
      <c r="BF11" s="71"/>
      <c r="BG11" s="76"/>
      <c r="BH11" s="76"/>
      <c r="BI11" s="76"/>
      <c r="BJ11" s="76"/>
      <c r="BK11" s="76"/>
      <c r="BL11" s="76"/>
      <c r="BN11" s="71"/>
      <c r="BO11" s="76"/>
      <c r="BP11" s="76"/>
      <c r="BQ11" s="76"/>
      <c r="BR11" s="76"/>
      <c r="BS11" s="76"/>
      <c r="BT11" s="76"/>
      <c r="BV11" s="71"/>
      <c r="BW11" s="76"/>
      <c r="BX11" s="153"/>
      <c r="BY11" s="76"/>
      <c r="BZ11" s="76"/>
      <c r="CA11" s="76"/>
      <c r="CC11" s="71"/>
      <c r="CD11" s="76"/>
      <c r="CE11" s="76"/>
      <c r="CF11" s="76"/>
      <c r="CG11" s="76"/>
      <c r="CH11" s="76"/>
      <c r="CJ11" s="71"/>
      <c r="CK11" s="76"/>
      <c r="CL11" s="76"/>
      <c r="CM11" s="76"/>
      <c r="CN11" s="76"/>
      <c r="CP11" s="71"/>
      <c r="CQ11" s="76"/>
      <c r="CR11" s="76"/>
      <c r="CS11" s="76"/>
      <c r="CT11" s="76"/>
      <c r="CV11" s="71"/>
      <c r="CW11" s="76"/>
      <c r="CX11" s="76"/>
      <c r="CY11" s="76"/>
      <c r="CZ11" s="76"/>
      <c r="DA11" s="76"/>
      <c r="DB11" s="67"/>
      <c r="DC11" s="76"/>
      <c r="DD11" s="76"/>
      <c r="DE11" s="76"/>
      <c r="DF11" s="76"/>
      <c r="DG11" s="76"/>
      <c r="DH11" s="67"/>
      <c r="DI11" s="83"/>
      <c r="DJ11" s="76"/>
      <c r="DK11" s="76"/>
      <c r="DL11" s="76"/>
      <c r="DM11" s="76"/>
      <c r="DN11" s="76"/>
      <c r="DO11" s="67"/>
      <c r="DP11" s="83"/>
      <c r="DQ11" s="76"/>
      <c r="DR11" s="76"/>
      <c r="DS11" s="76"/>
      <c r="DT11" s="76"/>
      <c r="DU11" s="67"/>
      <c r="DV11" s="83"/>
      <c r="DW11" s="84"/>
      <c r="DX11" s="76"/>
      <c r="DY11" s="84"/>
      <c r="DZ11" s="84"/>
      <c r="EA11" s="84"/>
      <c r="EB11" s="84"/>
      <c r="EC11" s="83"/>
      <c r="ED11" s="84"/>
      <c r="EE11" s="76"/>
      <c r="EF11" s="84"/>
      <c r="EG11" s="84"/>
      <c r="EH11" s="84"/>
      <c r="EI11" s="84"/>
      <c r="EJ11" s="83"/>
      <c r="EO11" s="67"/>
      <c r="EP11" s="83"/>
      <c r="EU11" s="67"/>
      <c r="EV11" s="83"/>
      <c r="FA11" s="67"/>
      <c r="FB11" s="83"/>
      <c r="FH11" s="67"/>
      <c r="FI11" s="83"/>
      <c r="FO11" s="67"/>
      <c r="FP11" s="83"/>
      <c r="FV11" s="67"/>
      <c r="FW11" s="83"/>
    </row>
    <row r="12" spans="1:184" x14ac:dyDescent="0.4">
      <c r="F12" s="85">
        <v>43830</v>
      </c>
      <c r="G12" s="85"/>
      <c r="H12" s="85">
        <v>43814</v>
      </c>
      <c r="I12" s="40"/>
      <c r="O12" s="85">
        <v>43830</v>
      </c>
      <c r="P12" s="85"/>
      <c r="Q12" s="85">
        <v>43814</v>
      </c>
      <c r="R12" s="40"/>
      <c r="S12" s="40"/>
      <c r="T12" s="40"/>
      <c r="U12" s="40"/>
      <c r="V12" s="40">
        <f>SUM(R12:U12)</f>
        <v>0</v>
      </c>
      <c r="X12" s="85">
        <v>43814</v>
      </c>
      <c r="Y12" s="40"/>
      <c r="Z12" s="101"/>
      <c r="AA12" s="40"/>
      <c r="AB12" s="40"/>
      <c r="AC12" s="40"/>
      <c r="AD12" s="40"/>
      <c r="AF12" s="85">
        <v>43814</v>
      </c>
      <c r="AG12" s="40"/>
      <c r="AH12" s="101"/>
      <c r="AI12" s="40"/>
      <c r="AJ12" s="40"/>
      <c r="AK12" s="40"/>
      <c r="AL12" s="40"/>
      <c r="AN12" s="85">
        <v>43814</v>
      </c>
      <c r="AO12" s="40"/>
      <c r="AP12" s="101"/>
      <c r="AQ12" s="40"/>
      <c r="AR12" s="40"/>
      <c r="AS12" s="40"/>
      <c r="AT12" s="40"/>
      <c r="AV12" s="85">
        <v>43814</v>
      </c>
      <c r="AW12" s="40"/>
      <c r="AX12" s="101"/>
      <c r="AY12" s="40"/>
      <c r="AZ12" s="101"/>
      <c r="BA12" s="40"/>
      <c r="BB12" s="40"/>
      <c r="BC12" s="40"/>
      <c r="BD12" s="40"/>
      <c r="BF12" s="85">
        <v>43814</v>
      </c>
      <c r="BG12" s="40"/>
      <c r="BH12" s="101"/>
      <c r="BI12" s="40"/>
      <c r="BJ12" s="40"/>
      <c r="BK12" s="40"/>
      <c r="BL12" s="40"/>
      <c r="BN12" s="85">
        <v>43814</v>
      </c>
      <c r="BO12" s="40"/>
      <c r="BP12" s="101"/>
      <c r="BQ12" s="40"/>
      <c r="BR12" s="40"/>
      <c r="BS12" s="40"/>
      <c r="BT12" s="40"/>
      <c r="BV12" s="85">
        <v>43814</v>
      </c>
      <c r="BW12" s="40"/>
      <c r="BY12" s="40"/>
      <c r="BZ12" s="40"/>
      <c r="CA12" s="40"/>
      <c r="CC12" s="85">
        <v>43814</v>
      </c>
      <c r="CD12" s="40"/>
      <c r="CE12" s="40"/>
      <c r="CF12" s="40"/>
      <c r="CG12" s="40"/>
      <c r="CH12" s="40"/>
      <c r="CJ12" s="85">
        <v>43814</v>
      </c>
      <c r="CK12" s="40"/>
      <c r="CL12" s="40"/>
      <c r="CM12" s="40"/>
      <c r="CN12" s="40"/>
      <c r="CP12" s="85">
        <v>43814</v>
      </c>
      <c r="CQ12" s="40"/>
      <c r="CR12" s="87"/>
      <c r="CS12" s="40"/>
      <c r="CT12" s="40"/>
      <c r="CV12" s="85">
        <v>43814</v>
      </c>
      <c r="CW12" s="40"/>
      <c r="CX12" s="87"/>
      <c r="CY12" s="40"/>
      <c r="CZ12" s="40"/>
      <c r="DA12" s="40"/>
      <c r="DB12" s="67"/>
      <c r="DC12" s="85">
        <v>43814</v>
      </c>
      <c r="DE12" s="87"/>
      <c r="DH12" s="67"/>
      <c r="DI12" s="85">
        <v>43814</v>
      </c>
      <c r="DJ12" s="40"/>
      <c r="DK12" s="87"/>
      <c r="DL12" s="40"/>
      <c r="DM12" s="40"/>
      <c r="DN12" s="40">
        <f>SUM(DJ12,DL12,DM12)</f>
        <v>0</v>
      </c>
      <c r="DO12" s="67"/>
      <c r="DP12" s="85">
        <v>43814</v>
      </c>
      <c r="DQ12" s="40"/>
      <c r="DR12" s="87"/>
      <c r="DS12" s="40"/>
      <c r="DT12" s="40">
        <f>SUM(DQ12,DS12)</f>
        <v>0</v>
      </c>
      <c r="DU12" s="67"/>
      <c r="DV12" s="85">
        <v>43814</v>
      </c>
      <c r="DW12" s="40"/>
      <c r="DX12" s="87"/>
      <c r="DY12" s="40"/>
      <c r="DZ12" s="40"/>
      <c r="EA12" s="40">
        <f>SUM(DW12,DY12,DZ12)</f>
        <v>0</v>
      </c>
      <c r="EB12" s="40"/>
      <c r="EC12" s="85">
        <v>43814</v>
      </c>
      <c r="ED12" s="40"/>
      <c r="EE12" s="87"/>
      <c r="EF12" s="40"/>
      <c r="EG12" s="40"/>
      <c r="EH12" s="40">
        <f t="shared" ref="EH12:EH72" si="0">SUM(ED12,EF12,EG12)</f>
        <v>0</v>
      </c>
      <c r="EI12" s="40"/>
      <c r="EJ12" s="85">
        <v>43814</v>
      </c>
      <c r="EO12" s="67"/>
      <c r="EP12" s="85">
        <v>43814</v>
      </c>
      <c r="EQ12" s="40"/>
      <c r="ER12" s="87"/>
      <c r="ES12" s="40"/>
      <c r="ET12" s="40">
        <f>SUM(EQ12,ES12)</f>
        <v>0</v>
      </c>
      <c r="EU12" s="67"/>
      <c r="EV12" s="85">
        <v>43814</v>
      </c>
      <c r="EW12" s="40"/>
      <c r="EX12" s="87"/>
      <c r="EY12" s="40"/>
      <c r="EZ12" s="40">
        <f>SUM(EW12,EY12)</f>
        <v>0</v>
      </c>
      <c r="FA12" s="67"/>
      <c r="FB12" s="85">
        <v>43814</v>
      </c>
      <c r="FC12" s="40"/>
      <c r="FD12" s="87"/>
      <c r="FE12" s="40"/>
      <c r="FF12" s="40"/>
      <c r="FG12" s="40">
        <f>SUM(FC12,FE12,FF12)</f>
        <v>0</v>
      </c>
      <c r="FH12" s="67"/>
      <c r="FI12" s="85">
        <v>43814</v>
      </c>
      <c r="FJ12" s="40"/>
      <c r="FK12" s="87"/>
      <c r="FL12" s="40"/>
      <c r="FM12" s="40"/>
      <c r="FN12" s="40">
        <f>SUM(FJ12,FL12,FM12)</f>
        <v>0</v>
      </c>
      <c r="FO12" s="67"/>
      <c r="FP12" s="85">
        <v>43814</v>
      </c>
      <c r="FQ12" s="40"/>
      <c r="FR12" s="87"/>
      <c r="FS12" s="40"/>
      <c r="FT12" s="40"/>
      <c r="FU12" s="40">
        <f>SUM(FQ12,FS12,FT12)</f>
        <v>0</v>
      </c>
      <c r="FV12" s="67"/>
      <c r="FW12" s="85">
        <v>43814</v>
      </c>
      <c r="FX12" s="40"/>
      <c r="FY12" s="87"/>
      <c r="FZ12" s="40"/>
      <c r="GA12" s="40"/>
      <c r="GB12" s="40">
        <f>SUM(FX12,FZ12,GA12)</f>
        <v>0</v>
      </c>
    </row>
    <row r="13" spans="1:184" x14ac:dyDescent="0.4">
      <c r="A13" s="118">
        <v>43997</v>
      </c>
      <c r="B13" s="85"/>
      <c r="C13" s="86"/>
      <c r="D13" s="40"/>
      <c r="F13" s="85">
        <v>44012</v>
      </c>
      <c r="G13" s="85"/>
      <c r="H13" s="85">
        <v>43997</v>
      </c>
      <c r="I13" s="40"/>
      <c r="J13" s="40"/>
      <c r="K13" s="40"/>
      <c r="L13" s="40"/>
      <c r="M13" s="40"/>
      <c r="O13" s="85">
        <v>44012</v>
      </c>
      <c r="P13" s="85"/>
      <c r="Q13" s="85">
        <v>43997</v>
      </c>
      <c r="R13" s="40"/>
      <c r="S13" s="40"/>
      <c r="T13" s="40"/>
      <c r="U13" s="40"/>
      <c r="V13" s="40">
        <f>SUM(R13:U13)</f>
        <v>0</v>
      </c>
      <c r="X13" s="85">
        <v>43997</v>
      </c>
      <c r="Y13" s="40"/>
      <c r="Z13" s="101"/>
      <c r="AA13" s="40"/>
      <c r="AB13" s="40"/>
      <c r="AC13" s="40"/>
      <c r="AD13" s="40"/>
      <c r="AF13" s="85">
        <v>43997</v>
      </c>
      <c r="AG13" s="40"/>
      <c r="AH13" s="101"/>
      <c r="AI13" s="40"/>
      <c r="AJ13" s="40"/>
      <c r="AK13" s="40"/>
      <c r="AL13" s="40"/>
      <c r="AN13" s="85">
        <v>43997</v>
      </c>
      <c r="AO13" s="40"/>
      <c r="AP13" s="101"/>
      <c r="AQ13" s="40"/>
      <c r="AR13" s="40"/>
      <c r="AS13" s="40"/>
      <c r="AT13" s="40"/>
      <c r="AV13" s="85">
        <v>43997</v>
      </c>
      <c r="AW13" s="40"/>
      <c r="AX13" s="101"/>
      <c r="AY13" s="40"/>
      <c r="AZ13" s="101"/>
      <c r="BA13" s="40"/>
      <c r="BB13" s="40"/>
      <c r="BC13" s="40"/>
      <c r="BD13" s="40"/>
      <c r="BF13" s="85">
        <v>43997</v>
      </c>
      <c r="BG13" s="40"/>
      <c r="BH13" s="101"/>
      <c r="BI13" s="40"/>
      <c r="BJ13" s="40"/>
      <c r="BK13" s="40"/>
      <c r="BL13" s="40"/>
      <c r="BN13" s="85">
        <v>43997</v>
      </c>
      <c r="BO13" s="40"/>
      <c r="BP13" s="101"/>
      <c r="BQ13" s="40"/>
      <c r="BR13" s="40"/>
      <c r="BS13" s="40"/>
      <c r="BT13" s="40"/>
      <c r="BV13" s="85">
        <v>43997</v>
      </c>
      <c r="BW13" s="40"/>
      <c r="BY13" s="40"/>
      <c r="BZ13" s="40"/>
      <c r="CA13" s="40"/>
      <c r="CC13" s="85">
        <v>43997</v>
      </c>
      <c r="CD13" s="40"/>
      <c r="CE13" s="40"/>
      <c r="CF13" s="40"/>
      <c r="CG13" s="40"/>
      <c r="CH13" s="40"/>
      <c r="CJ13" s="85">
        <v>43997</v>
      </c>
      <c r="CK13" s="40"/>
      <c r="CL13" s="40"/>
      <c r="CM13" s="40"/>
      <c r="CN13" s="40"/>
      <c r="CP13" s="85">
        <v>43997</v>
      </c>
      <c r="CQ13" s="40"/>
      <c r="CR13" s="87"/>
      <c r="CS13" s="40"/>
      <c r="CT13" s="40"/>
      <c r="CV13" s="85">
        <v>43997</v>
      </c>
      <c r="CW13" s="40"/>
      <c r="CX13" s="87"/>
      <c r="CY13" s="40"/>
      <c r="CZ13" s="40"/>
      <c r="DA13" s="40"/>
      <c r="DB13" s="67"/>
      <c r="DC13" s="85">
        <v>43997</v>
      </c>
      <c r="DE13" s="87"/>
      <c r="DH13" s="67"/>
      <c r="DI13" s="85">
        <v>43997</v>
      </c>
      <c r="DJ13" s="40"/>
      <c r="DK13" s="87"/>
      <c r="DL13" s="40"/>
      <c r="DM13" s="40"/>
      <c r="DN13" s="40">
        <f t="shared" ref="DN13:DN76" si="1">SUM(DJ13,DL13,DM13)</f>
        <v>0</v>
      </c>
      <c r="DO13" s="67"/>
      <c r="DP13" s="85">
        <v>43997</v>
      </c>
      <c r="DQ13" s="40"/>
      <c r="DR13" s="87"/>
      <c r="DS13" s="40"/>
      <c r="DT13" s="40">
        <f t="shared" ref="DT13:DT76" si="2">SUM(DQ13,DS13)</f>
        <v>0</v>
      </c>
      <c r="DU13" s="67"/>
      <c r="DV13" s="85">
        <v>43997</v>
      </c>
      <c r="DW13" s="40"/>
      <c r="DX13" s="87"/>
      <c r="DY13" s="40"/>
      <c r="DZ13" s="40"/>
      <c r="EA13" s="40">
        <f t="shared" ref="EA13:EA76" si="3">SUM(DW13,DY13,DZ13)</f>
        <v>0</v>
      </c>
      <c r="EB13" s="40"/>
      <c r="EC13" s="85">
        <v>43997</v>
      </c>
      <c r="ED13" s="40"/>
      <c r="EE13" s="87"/>
      <c r="EF13" s="40"/>
      <c r="EG13" s="40"/>
      <c r="EH13" s="40">
        <f t="shared" si="0"/>
        <v>0</v>
      </c>
      <c r="EI13" s="40"/>
      <c r="EJ13" s="85">
        <v>43997</v>
      </c>
      <c r="EO13" s="67"/>
      <c r="EP13" s="85">
        <v>43997</v>
      </c>
      <c r="EQ13" s="40"/>
      <c r="ER13" s="87"/>
      <c r="ES13" s="40"/>
      <c r="ET13" s="40">
        <f t="shared" ref="ET13:ET76" si="4">SUM(EQ13,ES13)</f>
        <v>0</v>
      </c>
      <c r="EU13" s="67"/>
      <c r="EV13" s="85">
        <v>43997</v>
      </c>
      <c r="EW13" s="40"/>
      <c r="EX13" s="87"/>
      <c r="EY13" s="40"/>
      <c r="EZ13" s="40">
        <f t="shared" ref="EZ13:EZ76" si="5">SUM(EW13,EY13)</f>
        <v>0</v>
      </c>
      <c r="FA13" s="67"/>
      <c r="FB13" s="85">
        <v>43997</v>
      </c>
      <c r="FC13" s="40"/>
      <c r="FD13" s="87"/>
      <c r="FE13" s="40"/>
      <c r="FF13" s="40"/>
      <c r="FG13" s="40">
        <f t="shared" ref="FG13:FG76" si="6">SUM(FC13,FE13,FF13)</f>
        <v>0</v>
      </c>
      <c r="FH13" s="67"/>
      <c r="FI13" s="85">
        <v>43997</v>
      </c>
      <c r="FJ13" s="40"/>
      <c r="FK13" s="87"/>
      <c r="FL13" s="40"/>
      <c r="FM13" s="40"/>
      <c r="FN13" s="40">
        <f t="shared" ref="FN13:FN76" si="7">SUM(FJ13,FL13,FM13)</f>
        <v>0</v>
      </c>
      <c r="FO13" s="67"/>
      <c r="FP13" s="85">
        <v>43997</v>
      </c>
      <c r="FQ13" s="40"/>
      <c r="FR13" s="87"/>
      <c r="FS13" s="40"/>
      <c r="FT13" s="40"/>
      <c r="FU13" s="40">
        <f t="shared" ref="FU13:FU76" si="8">SUM(FQ13,FS13,FT13)</f>
        <v>0</v>
      </c>
      <c r="FV13" s="67"/>
      <c r="FW13" s="85">
        <v>43997</v>
      </c>
      <c r="FX13" s="40"/>
      <c r="FY13" s="87"/>
      <c r="FZ13" s="40"/>
      <c r="GA13" s="40"/>
      <c r="GB13" s="40">
        <f t="shared" ref="GB13:GB76" si="9">SUM(FX13,FZ13,GA13)</f>
        <v>0</v>
      </c>
    </row>
    <row r="14" spans="1:184" x14ac:dyDescent="0.4">
      <c r="A14" s="118">
        <f>EDATE(A13,12)</f>
        <v>44362</v>
      </c>
      <c r="B14" s="85">
        <v>44377</v>
      </c>
      <c r="C14" s="86">
        <f t="shared" ref="C14:C53" si="10">VLOOKUP(A14,TotalEPB_DS,13,FALSE)</f>
        <v>95468087.800000012</v>
      </c>
      <c r="D14" s="40">
        <f t="shared" ref="D14:D53" si="11">VLOOKUP(A14,SeriesTotalEPB_DS,6,FALSE)-C14</f>
        <v>0</v>
      </c>
      <c r="E14" s="40"/>
      <c r="F14" s="85">
        <v>44196</v>
      </c>
      <c r="G14" s="85"/>
      <c r="H14" s="85">
        <v>44180</v>
      </c>
      <c r="I14" s="40"/>
      <c r="N14" s="40"/>
      <c r="O14" s="85">
        <v>44196</v>
      </c>
      <c r="P14" s="85"/>
      <c r="Q14" s="85">
        <v>44180</v>
      </c>
      <c r="R14" s="40">
        <f>SUM(Y14,AG14,AO14,AW14,AY14,BG14,BO14,BW14,CD14,CK14,CQ14,CW14,DD14,DJ14,DQ14,DW14,ED14,EK14,EQ14,EW14,FC14,FJ14,FQ14,FX14)</f>
        <v>0</v>
      </c>
      <c r="S14" s="40">
        <f>SUM(AA14,AI14,AQ14,BA14,BI14,BQ14,BY14,CF14,CM14,CS14,CY14,DF14,DL14,DS14,DY14,EF14,EM14,ES14,EY14,FE14,FL14,FS14,FZ14)</f>
        <v>56616133.227777779</v>
      </c>
      <c r="T14" s="40">
        <f>SUM(BB14,BJ14,BR14,BZ14,CG14,CZ14,DM14,DZ14,EG14,FF14,FM14,FT14,GA14)</f>
        <v>0</v>
      </c>
      <c r="U14" s="40">
        <f>SUM(AC14,AK14,AS14,BC14,BK14,BS14)</f>
        <v>-16008334.177777776</v>
      </c>
      <c r="V14" s="40">
        <f t="shared" ref="V14:V77" si="12">SUM(R14:U14)</f>
        <v>40607799.050000004</v>
      </c>
      <c r="X14" s="85">
        <v>44180</v>
      </c>
      <c r="Y14" s="40">
        <v>0</v>
      </c>
      <c r="Z14" s="101"/>
      <c r="AA14" s="40">
        <f>Y14*Z14/2+AA15*((DAYS360($X8,X14)/180))</f>
        <v>800677.77777777775</v>
      </c>
      <c r="AB14" s="40">
        <v>0</v>
      </c>
      <c r="AC14" s="40">
        <f>-AA14</f>
        <v>-800677.77777777775</v>
      </c>
      <c r="AD14" s="40">
        <f t="shared" ref="AD14:AD76" si="13">SUM(Y14,AA14,AB14,AC14)</f>
        <v>0</v>
      </c>
      <c r="AF14" s="85">
        <v>44180</v>
      </c>
      <c r="AG14" s="40">
        <v>0</v>
      </c>
      <c r="AH14" s="102"/>
      <c r="AI14" s="40">
        <f>ROUND(AG14*AH14/2+AI15*((DAYS360($X8,AF14)/180)),2)</f>
        <v>477536.34</v>
      </c>
      <c r="AJ14" s="40">
        <v>0</v>
      </c>
      <c r="AK14" s="40">
        <f>-AI14</f>
        <v>-477536.34</v>
      </c>
      <c r="AL14" s="40">
        <f t="shared" ref="AL14:AL77" si="14">SUM(AG14,AI14,AJ14,AK14)</f>
        <v>0</v>
      </c>
      <c r="AN14" s="85">
        <v>44180</v>
      </c>
      <c r="AO14" s="40">
        <v>0</v>
      </c>
      <c r="AP14" s="102"/>
      <c r="AQ14" s="40">
        <f>ROUND(AO14*AP14/2+AQ15*((DAYS360($X8,AN14)/180)),2)</f>
        <v>477630.36</v>
      </c>
      <c r="AR14" s="40">
        <v>0</v>
      </c>
      <c r="AS14" s="40">
        <f>-AQ14</f>
        <v>-477630.36</v>
      </c>
      <c r="AT14" s="40">
        <f t="shared" ref="AT14:AT77" si="15">SUM(AO14,AQ14,AR14,AS14)</f>
        <v>0</v>
      </c>
      <c r="AV14" s="85">
        <v>44180</v>
      </c>
      <c r="AW14" s="40"/>
      <c r="AX14" s="101"/>
      <c r="AY14" s="40"/>
      <c r="AZ14" s="101"/>
      <c r="BA14" s="40">
        <f t="shared" ref="BA14:BA72" si="16">(AW14*AX14/2)+(AY14*AZ14/2)+BA15</f>
        <v>19862625</v>
      </c>
      <c r="BB14" s="40"/>
      <c r="BC14" s="40">
        <v>-14252489.699999999</v>
      </c>
      <c r="BD14" s="40">
        <f t="shared" ref="BD14:BD76" si="17">SUM(AW14,AY14,BA14,BB14,BC14)</f>
        <v>5610135.3000000007</v>
      </c>
      <c r="BF14" s="85">
        <v>44180</v>
      </c>
      <c r="BG14" s="40"/>
      <c r="BH14" s="101"/>
      <c r="BI14" s="40"/>
      <c r="BJ14" s="40"/>
      <c r="BK14" s="40"/>
      <c r="BL14" s="40">
        <f t="shared" ref="BL14:BL43" si="18">SUM(BG14,BI14,BJ14,BK14)</f>
        <v>0</v>
      </c>
      <c r="BN14" s="85">
        <v>44180</v>
      </c>
      <c r="BO14" s="40">
        <v>0</v>
      </c>
      <c r="BP14" s="101"/>
      <c r="BQ14" s="40">
        <v>4750125</v>
      </c>
      <c r="BR14" s="40">
        <v>0</v>
      </c>
      <c r="BS14" s="40"/>
      <c r="BT14" s="40">
        <f t="shared" ref="BT14:BT76" si="19">SUM(BO14,BQ14,BR14,BS14)</f>
        <v>4750125</v>
      </c>
      <c r="BV14" s="85">
        <v>44180</v>
      </c>
      <c r="BW14" s="40">
        <v>0</v>
      </c>
      <c r="BY14" s="40">
        <v>1460250</v>
      </c>
      <c r="BZ14" s="40">
        <v>0</v>
      </c>
      <c r="CA14" s="40">
        <f t="shared" ref="CA14:CA76" si="20">SUM(BW14,BY14,BZ14)</f>
        <v>1460250</v>
      </c>
      <c r="CC14" s="85">
        <v>44180</v>
      </c>
      <c r="CD14" s="40">
        <v>0</v>
      </c>
      <c r="CE14" s="40"/>
      <c r="CF14" s="40">
        <v>3425625</v>
      </c>
      <c r="CG14" s="40">
        <v>0</v>
      </c>
      <c r="CH14" s="40">
        <f t="shared" ref="CH14:CH76" si="21">SUM(CD14,CF14,CG14)</f>
        <v>3425625</v>
      </c>
      <c r="CJ14" s="85">
        <v>44180</v>
      </c>
      <c r="CK14" s="40">
        <v>0</v>
      </c>
      <c r="CL14" s="40"/>
      <c r="CM14" s="40">
        <v>1655375</v>
      </c>
      <c r="CN14" s="40">
        <f t="shared" ref="CN14:CN76" si="22">SUM(CK14,CM14)</f>
        <v>1655375</v>
      </c>
      <c r="CP14" s="85">
        <v>44180</v>
      </c>
      <c r="CQ14" s="40">
        <v>0</v>
      </c>
      <c r="CR14" s="87">
        <v>0</v>
      </c>
      <c r="CS14" s="40">
        <f t="shared" ref="CS14:CS56" si="23">CQ14*CR14/2+CS15</f>
        <v>2426875</v>
      </c>
      <c r="CT14" s="40">
        <f t="shared" ref="CT14:CT76" si="24">SUM(CQ14,CS14)</f>
        <v>2426875</v>
      </c>
      <c r="CV14" s="85">
        <v>44180</v>
      </c>
      <c r="CW14" s="40">
        <v>0</v>
      </c>
      <c r="CX14" s="87">
        <v>0.05</v>
      </c>
      <c r="CY14" s="40">
        <v>14232812.5</v>
      </c>
      <c r="CZ14" s="40">
        <v>0</v>
      </c>
      <c r="DA14" s="40">
        <f t="shared" ref="DA14:DA72" si="25">SUM(CW14,CY14,CZ14)</f>
        <v>14232812.5</v>
      </c>
      <c r="DB14" s="67"/>
      <c r="DC14" s="85">
        <v>44180</v>
      </c>
      <c r="DE14" s="87"/>
      <c r="DH14" s="67"/>
      <c r="DI14" s="85">
        <v>44180</v>
      </c>
      <c r="DJ14" s="40"/>
      <c r="DK14" s="87"/>
      <c r="DL14" s="40"/>
      <c r="DM14" s="40">
        <v>0</v>
      </c>
      <c r="DN14" s="40">
        <f t="shared" si="1"/>
        <v>0</v>
      </c>
      <c r="DO14" s="67"/>
      <c r="DP14" s="85">
        <v>44180</v>
      </c>
      <c r="DQ14" s="40"/>
      <c r="DR14" s="87"/>
      <c r="DS14" s="40"/>
      <c r="DT14" s="40">
        <f t="shared" si="2"/>
        <v>0</v>
      </c>
      <c r="DU14" s="67"/>
      <c r="DV14" s="85">
        <v>44180</v>
      </c>
      <c r="DW14" s="40"/>
      <c r="DX14" s="87"/>
      <c r="DY14" s="40">
        <v>2537162.5</v>
      </c>
      <c r="DZ14" s="40">
        <v>0</v>
      </c>
      <c r="EA14" s="40">
        <f t="shared" si="3"/>
        <v>2537162.5</v>
      </c>
      <c r="EB14" s="40"/>
      <c r="EC14" s="85">
        <v>44180</v>
      </c>
      <c r="ED14" s="40"/>
      <c r="EE14" s="87"/>
      <c r="EF14" s="40">
        <f t="shared" ref="EF14:EF19" si="26">(ED14+EG14)*EE14/2+EF15</f>
        <v>2055888.75</v>
      </c>
      <c r="EG14" s="40"/>
      <c r="EH14" s="40">
        <f t="shared" si="0"/>
        <v>2055888.75</v>
      </c>
      <c r="EI14" s="40"/>
      <c r="EJ14" s="85">
        <v>44180</v>
      </c>
      <c r="EO14" s="67"/>
      <c r="EP14" s="85">
        <v>44180</v>
      </c>
      <c r="EQ14" s="40"/>
      <c r="ER14" s="87"/>
      <c r="ES14" s="40">
        <f t="shared" ref="ES14:ES31" si="27">EQ14*ER14/2+ES15</f>
        <v>2150637.5</v>
      </c>
      <c r="ET14" s="40">
        <f t="shared" si="4"/>
        <v>2150637.5</v>
      </c>
      <c r="EU14" s="67"/>
      <c r="EV14" s="85">
        <v>44180</v>
      </c>
      <c r="EW14" s="40">
        <v>0</v>
      </c>
      <c r="EX14" s="87">
        <v>0</v>
      </c>
      <c r="EY14" s="40">
        <f t="shared" ref="EY14:EY30" si="28">EW14*EX14/2+EY15</f>
        <v>302912.5</v>
      </c>
      <c r="EZ14" s="40">
        <f t="shared" si="5"/>
        <v>302912.5</v>
      </c>
      <c r="FA14" s="67"/>
      <c r="FB14" s="85">
        <v>44180</v>
      </c>
      <c r="FC14" s="40">
        <v>0</v>
      </c>
      <c r="FD14" s="87">
        <v>0</v>
      </c>
      <c r="FE14" s="40">
        <v>0</v>
      </c>
      <c r="FF14" s="40">
        <v>0</v>
      </c>
      <c r="FG14" s="40">
        <f t="shared" si="6"/>
        <v>0</v>
      </c>
      <c r="FH14" s="67"/>
      <c r="FI14" s="85">
        <v>44180</v>
      </c>
      <c r="FJ14" s="40"/>
      <c r="FK14" s="87">
        <v>0</v>
      </c>
      <c r="FL14" s="40">
        <v>0</v>
      </c>
      <c r="FM14" s="40">
        <v>0</v>
      </c>
      <c r="FN14" s="40">
        <f t="shared" si="7"/>
        <v>0</v>
      </c>
      <c r="FO14" s="67"/>
      <c r="FP14" s="85">
        <v>44180</v>
      </c>
      <c r="FQ14" s="40"/>
      <c r="FR14" s="87">
        <v>0</v>
      </c>
      <c r="FS14" s="40">
        <v>0</v>
      </c>
      <c r="FT14" s="40">
        <v>0</v>
      </c>
      <c r="FU14" s="40">
        <f t="shared" si="8"/>
        <v>0</v>
      </c>
      <c r="FV14" s="67"/>
      <c r="FW14" s="85">
        <v>44180</v>
      </c>
      <c r="FX14" s="40"/>
      <c r="FY14" s="87">
        <v>0</v>
      </c>
      <c r="FZ14" s="40">
        <v>0</v>
      </c>
      <c r="GA14" s="40">
        <v>0</v>
      </c>
      <c r="GB14" s="40">
        <f t="shared" si="9"/>
        <v>0</v>
      </c>
    </row>
    <row r="15" spans="1:184" x14ac:dyDescent="0.4">
      <c r="A15" s="118">
        <f t="shared" ref="A15:A53" si="29">EDATE(A14,12)</f>
        <v>44727</v>
      </c>
      <c r="B15" s="85">
        <v>44742</v>
      </c>
      <c r="C15" s="86">
        <f t="shared" si="10"/>
        <v>260639777.65999997</v>
      </c>
      <c r="D15" s="40">
        <f t="shared" si="11"/>
        <v>0</v>
      </c>
      <c r="E15" s="40"/>
      <c r="F15" s="85">
        <v>44377</v>
      </c>
      <c r="G15" s="85"/>
      <c r="H15" s="85">
        <v>44362</v>
      </c>
      <c r="I15" s="40">
        <f>SUM(Y14:Y15,AG14:AG15,AO14:AO15,AW14:AW15,AY14:AY15,BG14:BG15,BO14:BO15,BW14:BW15,CD14:CD15,CK14:CK15,CQ14:CQ15,CW14:CW15,DD14:DD15,DJ14:DJ15,DQ14:DQ15,DW14:DW15,ED14:ED15,EK14:EK15,EQ14:EQ15,EW14:EW15,FC14:FC15,FJ14:FJ15,FQ14:FQ15,FX14:FX15)</f>
        <v>0</v>
      </c>
      <c r="J15" s="40">
        <f>SUM(AA14:AA15,AI14:AI15,AQ14:AQ15,BA14:BA15,BI14:BI15,BQ14:BQ15,BY14:BY15,CF14:CF15,CM14:CM15,CS14:CS15,CY14:CY15,DF14:DF15,DL14:DL15,DS14:DS15,DY14:DY15,EF14:EF15,EM14:EM15,ES14:ES15,EY14:EY15,FE14:FE15,FL14:FL15,FS14:FS15,FZ14:FZ15)</f>
        <v>115067922.05777778</v>
      </c>
      <c r="K15" s="40">
        <f>SUM(BB14:BB15,BJ14:BJ15,BR14:BR15,BZ14:BZ15,CG14:CG15,CZ14:CZ15,DM14:DM15,DZ14:DZ15,EG14:EG15,FF14:FF15,FM14:FM15,FT14:FT15,GA14:GA15)</f>
        <v>0</v>
      </c>
      <c r="L15" s="40">
        <f>SUM(AC14:AC15,AK14:AK15,AS14:AS15,BC14:BC15,BK14:BK15,BS14:BS15)</f>
        <v>-19599834.257777777</v>
      </c>
      <c r="M15" s="40">
        <f>SUM(I15:L15)</f>
        <v>95468087.799999997</v>
      </c>
      <c r="N15" s="40"/>
      <c r="O15" s="85">
        <v>44377</v>
      </c>
      <c r="P15" s="85"/>
      <c r="Q15" s="85">
        <v>44362</v>
      </c>
      <c r="R15" s="40">
        <f t="shared" ref="R15:R78" si="30">SUM(Y15,AG15,AO15,AW15,AY15,BG15,BO15,BW15,CD15,CK15,CQ15,CW15,DD15,DJ15,DQ15,DW15,ED15,EK15,EQ15,EW15,FC15,FJ15,FQ15,FX15)</f>
        <v>0</v>
      </c>
      <c r="S15" s="40">
        <f t="shared" ref="S15:S78" si="31">SUM(AA15,AI15,AQ15,BA15,BI15,BQ15,BY15,CF15,CM15,CS15,CY15,DF15,DL15,DS15,DY15,EF15,EM15,ES15,EY15,FE15,FL15,FS15,FZ15)</f>
        <v>58451788.829999998</v>
      </c>
      <c r="T15" s="40">
        <f t="shared" ref="T15:T78" si="32">SUM(BB15,BJ15,BR15,BZ15,CG15,CZ15,DM15,DZ15,EG15,FF15,FM15,FT15,GA15)</f>
        <v>0</v>
      </c>
      <c r="U15" s="40">
        <f t="shared" ref="U15:U78" si="33">SUM(AC15,AK15,AS15,BC15,BK15,BS15)</f>
        <v>-3591500.08</v>
      </c>
      <c r="V15" s="40">
        <f t="shared" si="12"/>
        <v>54860288.75</v>
      </c>
      <c r="X15" s="85">
        <v>44362</v>
      </c>
      <c r="Y15" s="40">
        <v>0</v>
      </c>
      <c r="Z15" s="101"/>
      <c r="AA15" s="40">
        <f t="shared" ref="AA15:AA75" si="34">Y15*Z15/2+AA16</f>
        <v>1637750</v>
      </c>
      <c r="AB15" s="40">
        <v>0</v>
      </c>
      <c r="AC15" s="40">
        <f>-AA15</f>
        <v>-1637750</v>
      </c>
      <c r="AD15" s="40">
        <f t="shared" si="13"/>
        <v>0</v>
      </c>
      <c r="AF15" s="85">
        <v>44362</v>
      </c>
      <c r="AG15" s="40">
        <v>0</v>
      </c>
      <c r="AH15" s="102"/>
      <c r="AI15" s="40">
        <f>ROUND(AG15*AH15/2+AI16,2)</f>
        <v>976778.88</v>
      </c>
      <c r="AJ15" s="40">
        <v>0</v>
      </c>
      <c r="AK15" s="40">
        <f>-AI15</f>
        <v>-976778.88</v>
      </c>
      <c r="AL15" s="40">
        <f t="shared" si="14"/>
        <v>0</v>
      </c>
      <c r="AN15" s="85">
        <v>44362</v>
      </c>
      <c r="AO15" s="40">
        <v>0</v>
      </c>
      <c r="AP15" s="102"/>
      <c r="AQ15" s="40">
        <f t="shared" ref="AQ15:AQ29" si="35">AO15*AP15/2+AQ16</f>
        <v>976971.20000000007</v>
      </c>
      <c r="AR15" s="40">
        <v>0</v>
      </c>
      <c r="AS15" s="40">
        <f>-AQ15</f>
        <v>-976971.20000000007</v>
      </c>
      <c r="AT15" s="40">
        <f t="shared" si="15"/>
        <v>0</v>
      </c>
      <c r="AV15" s="85">
        <v>44362</v>
      </c>
      <c r="AW15" s="40"/>
      <c r="AX15" s="101"/>
      <c r="AY15" s="40"/>
      <c r="AZ15" s="101"/>
      <c r="BA15" s="40">
        <f t="shared" si="16"/>
        <v>19862625</v>
      </c>
      <c r="BB15" s="40"/>
      <c r="BC15" s="40"/>
      <c r="BD15" s="40">
        <f t="shared" si="17"/>
        <v>19862625</v>
      </c>
      <c r="BF15" s="85">
        <v>44362</v>
      </c>
      <c r="BG15" s="40"/>
      <c r="BH15" s="101"/>
      <c r="BI15" s="40"/>
      <c r="BJ15" s="40"/>
      <c r="BK15" s="40"/>
      <c r="BL15" s="40">
        <f t="shared" si="18"/>
        <v>0</v>
      </c>
      <c r="BN15" s="85">
        <v>44362</v>
      </c>
      <c r="BO15" s="40">
        <v>0</v>
      </c>
      <c r="BP15" s="101"/>
      <c r="BQ15" s="40">
        <v>4750125</v>
      </c>
      <c r="BR15" s="40">
        <v>0</v>
      </c>
      <c r="BS15" s="40"/>
      <c r="BT15" s="40">
        <f t="shared" si="19"/>
        <v>4750125</v>
      </c>
      <c r="BV15" s="85">
        <v>44362</v>
      </c>
      <c r="BW15" s="40">
        <v>0</v>
      </c>
      <c r="BY15" s="40">
        <v>1460250</v>
      </c>
      <c r="BZ15" s="40">
        <v>0</v>
      </c>
      <c r="CA15" s="40">
        <f t="shared" si="20"/>
        <v>1460250</v>
      </c>
      <c r="CC15" s="85">
        <v>44362</v>
      </c>
      <c r="CD15" s="40">
        <v>0</v>
      </c>
      <c r="CE15" s="40"/>
      <c r="CF15" s="40">
        <v>3425625</v>
      </c>
      <c r="CG15" s="40">
        <v>0</v>
      </c>
      <c r="CH15" s="40">
        <f t="shared" si="21"/>
        <v>3425625</v>
      </c>
      <c r="CJ15" s="85">
        <v>44362</v>
      </c>
      <c r="CK15" s="40">
        <v>0</v>
      </c>
      <c r="CL15" s="40"/>
      <c r="CM15" s="40">
        <v>1655375</v>
      </c>
      <c r="CN15" s="40">
        <f t="shared" si="22"/>
        <v>1655375</v>
      </c>
      <c r="CP15" s="85">
        <v>44362</v>
      </c>
      <c r="CQ15" s="40">
        <v>0</v>
      </c>
      <c r="CR15" s="87">
        <v>0</v>
      </c>
      <c r="CS15" s="40">
        <f t="shared" si="23"/>
        <v>2426875</v>
      </c>
      <c r="CT15" s="40">
        <f t="shared" si="24"/>
        <v>2426875</v>
      </c>
      <c r="CV15" s="85">
        <v>44362</v>
      </c>
      <c r="CW15" s="40">
        <v>0</v>
      </c>
      <c r="CX15" s="87">
        <v>0</v>
      </c>
      <c r="CY15" s="40">
        <v>14232812.5</v>
      </c>
      <c r="CZ15" s="40">
        <v>0</v>
      </c>
      <c r="DA15" s="40">
        <f t="shared" si="25"/>
        <v>14232812.5</v>
      </c>
      <c r="DB15" s="67"/>
      <c r="DC15" s="85">
        <v>44362</v>
      </c>
      <c r="DE15" s="87"/>
      <c r="DH15" s="67"/>
      <c r="DI15" s="85">
        <v>44362</v>
      </c>
      <c r="DJ15" s="40"/>
      <c r="DK15" s="87"/>
      <c r="DL15" s="40"/>
      <c r="DM15" s="40">
        <v>0</v>
      </c>
      <c r="DN15" s="40">
        <f t="shared" si="1"/>
        <v>0</v>
      </c>
      <c r="DO15" s="67"/>
      <c r="DP15" s="85">
        <v>44362</v>
      </c>
      <c r="DQ15" s="40"/>
      <c r="DR15" s="87"/>
      <c r="DS15" s="40"/>
      <c r="DT15" s="40">
        <f t="shared" si="2"/>
        <v>0</v>
      </c>
      <c r="DU15" s="67"/>
      <c r="DV15" s="85">
        <v>44362</v>
      </c>
      <c r="DW15" s="40"/>
      <c r="DX15" s="87"/>
      <c r="DY15" s="40">
        <v>2537162.5</v>
      </c>
      <c r="DZ15" s="40">
        <v>0</v>
      </c>
      <c r="EA15" s="40">
        <f t="shared" si="3"/>
        <v>2537162.5</v>
      </c>
      <c r="EB15" s="40"/>
      <c r="EC15" s="85">
        <v>44362</v>
      </c>
      <c r="ED15" s="40"/>
      <c r="EE15" s="87"/>
      <c r="EF15" s="40">
        <f t="shared" si="26"/>
        <v>2055888.75</v>
      </c>
      <c r="EG15" s="40"/>
      <c r="EH15" s="40">
        <f t="shared" si="0"/>
        <v>2055888.75</v>
      </c>
      <c r="EI15" s="40"/>
      <c r="EJ15" s="85">
        <v>44362</v>
      </c>
      <c r="EO15" s="67"/>
      <c r="EP15" s="85">
        <v>44362</v>
      </c>
      <c r="EQ15" s="40"/>
      <c r="ER15" s="87"/>
      <c r="ES15" s="40">
        <f t="shared" si="27"/>
        <v>2150637.5</v>
      </c>
      <c r="ET15" s="40">
        <f t="shared" si="4"/>
        <v>2150637.5</v>
      </c>
      <c r="EU15" s="67"/>
      <c r="EV15" s="85">
        <v>44362</v>
      </c>
      <c r="EW15" s="40">
        <v>0</v>
      </c>
      <c r="EX15" s="87">
        <v>0</v>
      </c>
      <c r="EY15" s="40">
        <f t="shared" si="28"/>
        <v>302912.5</v>
      </c>
      <c r="EZ15" s="40">
        <f t="shared" si="5"/>
        <v>302912.5</v>
      </c>
      <c r="FA15" s="67"/>
      <c r="FB15" s="85">
        <v>44362</v>
      </c>
      <c r="FC15" s="40">
        <v>0</v>
      </c>
      <c r="FD15" s="87">
        <v>0</v>
      </c>
      <c r="FE15" s="40">
        <v>0</v>
      </c>
      <c r="FF15" s="40">
        <v>0</v>
      </c>
      <c r="FG15" s="40">
        <f t="shared" si="6"/>
        <v>0</v>
      </c>
      <c r="FH15" s="67"/>
      <c r="FI15" s="85">
        <v>44362</v>
      </c>
      <c r="FJ15" s="40">
        <v>0</v>
      </c>
      <c r="FK15" s="87">
        <v>6.7000000000000004E-2</v>
      </c>
      <c r="FL15" s="40">
        <v>0</v>
      </c>
      <c r="FM15" s="40">
        <v>0</v>
      </c>
      <c r="FN15" s="40">
        <f t="shared" si="7"/>
        <v>0</v>
      </c>
      <c r="FO15" s="67"/>
      <c r="FP15" s="85">
        <v>44362</v>
      </c>
      <c r="FQ15" s="40"/>
      <c r="FR15" s="87">
        <v>6.7000000000000004E-2</v>
      </c>
      <c r="FS15" s="40">
        <v>0</v>
      </c>
      <c r="FT15" s="40">
        <v>0</v>
      </c>
      <c r="FU15" s="40">
        <f t="shared" si="8"/>
        <v>0</v>
      </c>
      <c r="FV15" s="67"/>
      <c r="FW15" s="85">
        <v>44362</v>
      </c>
      <c r="FX15" s="40">
        <v>0</v>
      </c>
      <c r="FY15" s="87">
        <v>6.7500000000000004E-2</v>
      </c>
      <c r="FZ15" s="40">
        <v>0</v>
      </c>
      <c r="GA15" s="40">
        <v>0</v>
      </c>
      <c r="GB15" s="40">
        <f t="shared" si="9"/>
        <v>0</v>
      </c>
    </row>
    <row r="16" spans="1:184" x14ac:dyDescent="0.4">
      <c r="A16" s="118">
        <f t="shared" si="29"/>
        <v>45092</v>
      </c>
      <c r="B16" s="85">
        <v>45107</v>
      </c>
      <c r="C16" s="86">
        <f t="shared" si="10"/>
        <v>251259435.15999997</v>
      </c>
      <c r="D16" s="40">
        <f t="shared" si="11"/>
        <v>0</v>
      </c>
      <c r="E16" s="40"/>
      <c r="F16" s="85">
        <v>44561</v>
      </c>
      <c r="G16" s="85"/>
      <c r="H16" s="85">
        <v>44545</v>
      </c>
      <c r="I16" s="40"/>
      <c r="N16" s="40"/>
      <c r="O16" s="85">
        <v>44561</v>
      </c>
      <c r="P16" s="85"/>
      <c r="Q16" s="85">
        <v>44545</v>
      </c>
      <c r="R16" s="40">
        <f t="shared" si="30"/>
        <v>12837848</v>
      </c>
      <c r="S16" s="40">
        <f t="shared" si="31"/>
        <v>58451788.829999998</v>
      </c>
      <c r="T16" s="40">
        <f t="shared" si="32"/>
        <v>39427152</v>
      </c>
      <c r="U16" s="40">
        <f t="shared" si="33"/>
        <v>0</v>
      </c>
      <c r="V16" s="40">
        <f t="shared" si="12"/>
        <v>110716788.83</v>
      </c>
      <c r="X16" s="85">
        <v>44545</v>
      </c>
      <c r="Y16" s="40">
        <v>0</v>
      </c>
      <c r="Z16" s="101"/>
      <c r="AA16" s="40">
        <f t="shared" si="34"/>
        <v>1637750</v>
      </c>
      <c r="AB16" s="40">
        <v>0</v>
      </c>
      <c r="AC16" s="40"/>
      <c r="AD16" s="40">
        <f t="shared" si="13"/>
        <v>1637750</v>
      </c>
      <c r="AF16" s="85">
        <v>44545</v>
      </c>
      <c r="AG16" s="40">
        <v>0</v>
      </c>
      <c r="AH16" s="102"/>
      <c r="AI16" s="40">
        <f t="shared" ref="AI16:AI79" si="36">ROUND(AG16*AH16/2+AI17,2)</f>
        <v>976778.88</v>
      </c>
      <c r="AJ16" s="40">
        <v>0</v>
      </c>
      <c r="AK16" s="40"/>
      <c r="AL16" s="40">
        <f t="shared" si="14"/>
        <v>976778.88</v>
      </c>
      <c r="AN16" s="85">
        <v>44545</v>
      </c>
      <c r="AO16" s="40">
        <v>0</v>
      </c>
      <c r="AP16" s="102"/>
      <c r="AQ16" s="40">
        <f t="shared" si="35"/>
        <v>976971.20000000007</v>
      </c>
      <c r="AR16" s="40">
        <v>0</v>
      </c>
      <c r="AS16" s="40"/>
      <c r="AT16" s="40">
        <f t="shared" si="15"/>
        <v>976971.20000000007</v>
      </c>
      <c r="AV16" s="85">
        <v>44545</v>
      </c>
      <c r="AW16" s="40"/>
      <c r="AX16" s="101"/>
      <c r="AY16" s="40"/>
      <c r="AZ16" s="101"/>
      <c r="BA16" s="40">
        <f t="shared" si="16"/>
        <v>19862625</v>
      </c>
      <c r="BB16" s="40"/>
      <c r="BC16" s="40"/>
      <c r="BD16" s="40">
        <f t="shared" si="17"/>
        <v>19862625</v>
      </c>
      <c r="BF16" s="85">
        <v>44545</v>
      </c>
      <c r="BG16" s="40"/>
      <c r="BH16" s="101"/>
      <c r="BI16" s="40"/>
      <c r="BJ16" s="40"/>
      <c r="BK16" s="40"/>
      <c r="BL16" s="40">
        <f t="shared" si="18"/>
        <v>0</v>
      </c>
      <c r="BN16" s="85">
        <v>44545</v>
      </c>
      <c r="BO16" s="40">
        <v>0</v>
      </c>
      <c r="BP16" s="101"/>
      <c r="BQ16" s="40">
        <v>4750125</v>
      </c>
      <c r="BR16" s="40">
        <v>0</v>
      </c>
      <c r="BS16" s="40"/>
      <c r="BT16" s="40">
        <f t="shared" si="19"/>
        <v>4750125</v>
      </c>
      <c r="BV16" s="85">
        <v>44545</v>
      </c>
      <c r="BW16" s="40">
        <v>0</v>
      </c>
      <c r="BY16" s="40">
        <v>1460250</v>
      </c>
      <c r="BZ16" s="40">
        <v>0</v>
      </c>
      <c r="CA16" s="40">
        <f t="shared" si="20"/>
        <v>1460250</v>
      </c>
      <c r="CC16" s="85">
        <v>44545</v>
      </c>
      <c r="CD16" s="40">
        <v>0</v>
      </c>
      <c r="CE16" s="40"/>
      <c r="CF16" s="40">
        <v>3425625</v>
      </c>
      <c r="CG16" s="40">
        <v>0</v>
      </c>
      <c r="CH16" s="40">
        <f t="shared" si="21"/>
        <v>3425625</v>
      </c>
      <c r="CJ16" s="85">
        <v>44545</v>
      </c>
      <c r="CK16" s="40">
        <v>0</v>
      </c>
      <c r="CL16" s="40"/>
      <c r="CM16" s="40">
        <v>1655375</v>
      </c>
      <c r="CN16" s="40">
        <f t="shared" si="22"/>
        <v>1655375</v>
      </c>
      <c r="CP16" s="85">
        <v>44545</v>
      </c>
      <c r="CQ16" s="40">
        <v>0</v>
      </c>
      <c r="CR16" s="87">
        <v>0</v>
      </c>
      <c r="CS16" s="40">
        <f t="shared" si="23"/>
        <v>2426875</v>
      </c>
      <c r="CT16" s="40">
        <f t="shared" si="24"/>
        <v>2426875</v>
      </c>
      <c r="CV16" s="85">
        <v>44545</v>
      </c>
      <c r="CW16" s="40">
        <v>95000</v>
      </c>
      <c r="CX16" s="87">
        <v>0.05</v>
      </c>
      <c r="CY16" s="40">
        <v>14232812.5</v>
      </c>
      <c r="CZ16" s="40">
        <v>0</v>
      </c>
      <c r="DA16" s="40">
        <f t="shared" si="25"/>
        <v>14327812.5</v>
      </c>
      <c r="DB16" s="67"/>
      <c r="DC16" s="85">
        <v>44545</v>
      </c>
      <c r="DE16" s="87"/>
      <c r="DH16" s="67"/>
      <c r="DI16" s="85">
        <v>44545</v>
      </c>
      <c r="DJ16" s="40"/>
      <c r="DK16" s="87"/>
      <c r="DL16" s="40"/>
      <c r="DM16" s="40">
        <v>0</v>
      </c>
      <c r="DN16" s="40">
        <f t="shared" si="1"/>
        <v>0</v>
      </c>
      <c r="DO16" s="67"/>
      <c r="DP16" s="85">
        <v>44545</v>
      </c>
      <c r="DQ16" s="40"/>
      <c r="DR16" s="87"/>
      <c r="DS16" s="40"/>
      <c r="DT16" s="40">
        <f t="shared" si="2"/>
        <v>0</v>
      </c>
      <c r="DU16" s="67"/>
      <c r="DV16" s="85">
        <v>44545</v>
      </c>
      <c r="DW16" s="40"/>
      <c r="DX16" s="87"/>
      <c r="DY16" s="40">
        <v>2537162.5</v>
      </c>
      <c r="DZ16" s="40">
        <v>0</v>
      </c>
      <c r="EA16" s="40">
        <f t="shared" si="3"/>
        <v>2537162.5</v>
      </c>
      <c r="EB16" s="40"/>
      <c r="EC16" s="85">
        <v>44545</v>
      </c>
      <c r="ED16" s="40"/>
      <c r="EE16" s="87"/>
      <c r="EF16" s="40">
        <f t="shared" si="26"/>
        <v>2055888.75</v>
      </c>
      <c r="EG16" s="40"/>
      <c r="EH16" s="40">
        <f t="shared" si="0"/>
        <v>2055888.75</v>
      </c>
      <c r="EI16" s="40"/>
      <c r="EJ16" s="85">
        <v>44545</v>
      </c>
      <c r="EO16" s="67"/>
      <c r="EP16" s="85">
        <v>44545</v>
      </c>
      <c r="EQ16" s="40">
        <v>425000</v>
      </c>
      <c r="ER16" s="87">
        <v>5.5E-2</v>
      </c>
      <c r="ES16" s="40">
        <f t="shared" si="27"/>
        <v>2150637.5</v>
      </c>
      <c r="ET16" s="40">
        <f t="shared" si="4"/>
        <v>2575637.5</v>
      </c>
      <c r="EU16" s="67"/>
      <c r="EV16" s="85">
        <v>44545</v>
      </c>
      <c r="EW16" s="40">
        <v>1445000</v>
      </c>
      <c r="EX16" s="87">
        <v>5.5E-2</v>
      </c>
      <c r="EY16" s="40">
        <f t="shared" si="28"/>
        <v>302912.5</v>
      </c>
      <c r="EZ16" s="40">
        <f t="shared" si="5"/>
        <v>1747912.5</v>
      </c>
      <c r="FA16" s="67"/>
      <c r="FB16" s="85">
        <v>44545</v>
      </c>
      <c r="FC16" s="40">
        <v>10872848</v>
      </c>
      <c r="FD16" s="87">
        <v>6.1749999999999999E-2</v>
      </c>
      <c r="FE16" s="40">
        <v>0</v>
      </c>
      <c r="FF16" s="40">
        <v>39427152</v>
      </c>
      <c r="FG16" s="40">
        <f t="shared" si="6"/>
        <v>50300000</v>
      </c>
      <c r="FH16" s="67"/>
      <c r="FI16" s="85">
        <v>44545</v>
      </c>
      <c r="FJ16" s="40"/>
      <c r="FK16" s="87">
        <v>0</v>
      </c>
      <c r="FL16" s="40">
        <v>0</v>
      </c>
      <c r="FM16" s="40">
        <v>0</v>
      </c>
      <c r="FN16" s="40">
        <f t="shared" si="7"/>
        <v>0</v>
      </c>
      <c r="FO16" s="67"/>
      <c r="FP16" s="85">
        <v>44545</v>
      </c>
      <c r="FQ16" s="40"/>
      <c r="FR16" s="87">
        <v>0</v>
      </c>
      <c r="FS16" s="40">
        <v>0</v>
      </c>
      <c r="FT16" s="40">
        <v>0</v>
      </c>
      <c r="FU16" s="40">
        <f t="shared" si="8"/>
        <v>0</v>
      </c>
      <c r="FV16" s="67"/>
      <c r="FW16" s="85">
        <v>44545</v>
      </c>
      <c r="GB16" s="40">
        <f t="shared" si="9"/>
        <v>0</v>
      </c>
    </row>
    <row r="17" spans="1:184" x14ac:dyDescent="0.4">
      <c r="A17" s="118">
        <f t="shared" si="29"/>
        <v>45458</v>
      </c>
      <c r="B17" s="85">
        <v>45473</v>
      </c>
      <c r="C17" s="86">
        <f t="shared" si="10"/>
        <v>276892087.66000003</v>
      </c>
      <c r="D17" s="40">
        <f t="shared" si="11"/>
        <v>0</v>
      </c>
      <c r="F17" s="85">
        <v>44742</v>
      </c>
      <c r="G17" s="85"/>
      <c r="H17" s="85">
        <v>44727</v>
      </c>
      <c r="I17" s="40">
        <f>SUM(Y16:Y17,AG16:AG17,AO16:AO17,AW16:AW17,AY16:AY17,BG16:BG17,BO16:BO17,BW16:BW17,CD16:CD17,CK16:CK17,CQ16:CQ17,CW16:CW17,DD16:DD17,DJ16:DJ17,DQ16:DQ17,DW16:DW17,ED16:ED17,EK16:EK17,EQ16:EQ17,EW16:EW17,FC16:FC17,FJ16:FJ17,FQ16:FQ17,FX16:FX17)</f>
        <v>47719996.700000003</v>
      </c>
      <c r="J17" s="40">
        <f>SUM(AA16:AA17,AI16:AI17,AQ16:AQ17,BA16:BA17,BI16:BI17,BQ16:BQ17,BY16:BY17,CF16:CF17,CM16:CM17,CS16:CS17,CY16:CY17,DF16:DF17,DL16:DL17,DS16:DS17,DY16:DY17,EF16:EF17,EM16:EM17,ES16:ES17,EY16:EY17,FE16:FE17,FL16:FL17,FS16:FS17,FZ16:FZ17)</f>
        <v>116849777.66</v>
      </c>
      <c r="K17" s="40">
        <f>SUM(BB16:BB17,BJ16:BJ17,BR16:BR17,BZ16:BZ17,CG16:CG17,CZ16:CZ17,DM16:DM17,DZ16:DZ17,EG16:EG17,FF16:FF17,FM16:FM17,FT16:FT17,GA16:GA17)</f>
        <v>96070003.300000012</v>
      </c>
      <c r="L17" s="40">
        <f>SUM(AC16:AC17,AK16:AK17,AS16:AS17,BC16:BC17,BK16:BK17,BS16:BS17)</f>
        <v>0</v>
      </c>
      <c r="M17" s="40">
        <f>SUM(I17:L17)</f>
        <v>260639777.66000003</v>
      </c>
      <c r="O17" s="85">
        <v>44742</v>
      </c>
      <c r="P17" s="85"/>
      <c r="Q17" s="85">
        <v>44727</v>
      </c>
      <c r="R17" s="40">
        <f t="shared" si="30"/>
        <v>34882148.700000003</v>
      </c>
      <c r="S17" s="40">
        <f t="shared" si="31"/>
        <v>58397988.829999998</v>
      </c>
      <c r="T17" s="40">
        <f t="shared" si="32"/>
        <v>56642851.299999997</v>
      </c>
      <c r="U17" s="40">
        <f t="shared" si="33"/>
        <v>0</v>
      </c>
      <c r="V17" s="40">
        <f t="shared" si="12"/>
        <v>149922988.82999998</v>
      </c>
      <c r="X17" s="85">
        <v>44727</v>
      </c>
      <c r="Y17" s="40">
        <v>0</v>
      </c>
      <c r="Z17" s="101"/>
      <c r="AA17" s="40">
        <f t="shared" si="34"/>
        <v>1637750</v>
      </c>
      <c r="AB17" s="40">
        <v>0</v>
      </c>
      <c r="AC17" s="40"/>
      <c r="AD17" s="40">
        <f t="shared" si="13"/>
        <v>1637750</v>
      </c>
      <c r="AF17" s="85">
        <v>44727</v>
      </c>
      <c r="AG17" s="40">
        <v>0</v>
      </c>
      <c r="AH17" s="102"/>
      <c r="AI17" s="40">
        <f t="shared" si="36"/>
        <v>976778.88</v>
      </c>
      <c r="AJ17" s="40">
        <v>0</v>
      </c>
      <c r="AK17" s="40"/>
      <c r="AL17" s="40">
        <f t="shared" si="14"/>
        <v>976778.88</v>
      </c>
      <c r="AN17" s="85">
        <v>44727</v>
      </c>
      <c r="AO17" s="40">
        <v>0</v>
      </c>
      <c r="AP17" s="102"/>
      <c r="AQ17" s="40">
        <f t="shared" si="35"/>
        <v>976971.20000000007</v>
      </c>
      <c r="AR17" s="40">
        <v>0</v>
      </c>
      <c r="AS17" s="40"/>
      <c r="AT17" s="40">
        <f t="shared" si="15"/>
        <v>976971.20000000007</v>
      </c>
      <c r="AV17" s="85">
        <v>44727</v>
      </c>
      <c r="AW17" s="40"/>
      <c r="AX17" s="101"/>
      <c r="AY17" s="40"/>
      <c r="AZ17" s="101"/>
      <c r="BA17" s="40">
        <f t="shared" si="16"/>
        <v>19862625</v>
      </c>
      <c r="BB17" s="40"/>
      <c r="BC17" s="40"/>
      <c r="BD17" s="40">
        <f t="shared" si="17"/>
        <v>19862625</v>
      </c>
      <c r="BF17" s="85">
        <v>44727</v>
      </c>
      <c r="BG17" s="40"/>
      <c r="BH17" s="101"/>
      <c r="BI17" s="40"/>
      <c r="BJ17" s="40"/>
      <c r="BK17" s="40"/>
      <c r="BL17" s="40">
        <f t="shared" si="18"/>
        <v>0</v>
      </c>
      <c r="BN17" s="85">
        <v>44727</v>
      </c>
      <c r="BO17" s="40">
        <v>0</v>
      </c>
      <c r="BP17" s="101"/>
      <c r="BQ17" s="40">
        <v>4750125</v>
      </c>
      <c r="BR17" s="40">
        <v>0</v>
      </c>
      <c r="BS17" s="40"/>
      <c r="BT17" s="40">
        <f t="shared" si="19"/>
        <v>4750125</v>
      </c>
      <c r="BV17" s="85">
        <v>44727</v>
      </c>
      <c r="BW17" s="40">
        <v>0</v>
      </c>
      <c r="BY17" s="40">
        <v>1460250</v>
      </c>
      <c r="BZ17" s="40">
        <v>0</v>
      </c>
      <c r="CA17" s="40">
        <f t="shared" si="20"/>
        <v>1460250</v>
      </c>
      <c r="CC17" s="85">
        <v>44727</v>
      </c>
      <c r="CD17" s="40">
        <v>0</v>
      </c>
      <c r="CE17" s="40"/>
      <c r="CF17" s="40">
        <v>3425625</v>
      </c>
      <c r="CG17" s="40">
        <v>0</v>
      </c>
      <c r="CH17" s="40">
        <f t="shared" si="21"/>
        <v>3425625</v>
      </c>
      <c r="CJ17" s="85">
        <v>44727</v>
      </c>
      <c r="CK17" s="40">
        <v>0</v>
      </c>
      <c r="CL17" s="40"/>
      <c r="CM17" s="40">
        <v>1655375</v>
      </c>
      <c r="CN17" s="40">
        <f t="shared" si="22"/>
        <v>1655375</v>
      </c>
      <c r="CP17" s="85">
        <v>44727</v>
      </c>
      <c r="CQ17" s="40">
        <v>0</v>
      </c>
      <c r="CR17" s="87">
        <v>0</v>
      </c>
      <c r="CS17" s="40">
        <f t="shared" si="23"/>
        <v>2426875</v>
      </c>
      <c r="CT17" s="40">
        <f t="shared" si="24"/>
        <v>2426875</v>
      </c>
      <c r="CV17" s="85">
        <v>44727</v>
      </c>
      <c r="CW17" s="40">
        <v>0</v>
      </c>
      <c r="CX17" s="87">
        <v>0</v>
      </c>
      <c r="CY17" s="40">
        <v>14230437.5</v>
      </c>
      <c r="CZ17" s="40">
        <v>0</v>
      </c>
      <c r="DA17" s="40">
        <f t="shared" si="25"/>
        <v>14230437.5</v>
      </c>
      <c r="DB17" s="67"/>
      <c r="DC17" s="85">
        <v>44727</v>
      </c>
      <c r="DD17" s="88"/>
      <c r="DE17" s="89"/>
      <c r="DF17" s="90"/>
      <c r="DH17" s="67"/>
      <c r="DI17" s="85">
        <v>44727</v>
      </c>
      <c r="DJ17" s="40"/>
      <c r="DK17" s="87"/>
      <c r="DL17" s="40"/>
      <c r="DM17" s="40">
        <v>0</v>
      </c>
      <c r="DN17" s="40">
        <f t="shared" si="1"/>
        <v>0</v>
      </c>
      <c r="DO17" s="67"/>
      <c r="DP17" s="85">
        <v>44727</v>
      </c>
      <c r="DQ17" s="40"/>
      <c r="DR17" s="87"/>
      <c r="DS17" s="40"/>
      <c r="DT17" s="40">
        <f t="shared" si="2"/>
        <v>0</v>
      </c>
      <c r="DU17" s="67"/>
      <c r="DV17" s="85">
        <v>44727</v>
      </c>
      <c r="DW17" s="40"/>
      <c r="DX17" s="87"/>
      <c r="DY17" s="40">
        <v>2537162.5</v>
      </c>
      <c r="DZ17" s="40">
        <v>0</v>
      </c>
      <c r="EA17" s="40">
        <f t="shared" si="3"/>
        <v>2537162.5</v>
      </c>
      <c r="EB17" s="40"/>
      <c r="EC17" s="85">
        <v>44727</v>
      </c>
      <c r="ED17" s="40">
        <v>27926659.050000001</v>
      </c>
      <c r="EE17" s="87">
        <v>5.6500000000000002E-2</v>
      </c>
      <c r="EF17" s="40">
        <f t="shared" si="26"/>
        <v>2055888.75</v>
      </c>
      <c r="EG17" s="40">
        <v>36318340.950000003</v>
      </c>
      <c r="EH17" s="40">
        <f t="shared" si="0"/>
        <v>66300888.75</v>
      </c>
      <c r="EI17" s="40"/>
      <c r="EJ17" s="85">
        <v>44727</v>
      </c>
      <c r="EO17" s="67"/>
      <c r="EP17" s="85">
        <v>44727</v>
      </c>
      <c r="EQ17" s="40">
        <v>445000</v>
      </c>
      <c r="ER17" s="87">
        <v>5.5E-2</v>
      </c>
      <c r="ES17" s="40">
        <f t="shared" si="27"/>
        <v>2138950</v>
      </c>
      <c r="ET17" s="40">
        <f t="shared" si="4"/>
        <v>2583950</v>
      </c>
      <c r="EU17" s="67"/>
      <c r="EV17" s="85">
        <v>44727</v>
      </c>
      <c r="EW17" s="40">
        <v>1510000</v>
      </c>
      <c r="EX17" s="87">
        <v>5.5E-2</v>
      </c>
      <c r="EY17" s="40">
        <f t="shared" si="28"/>
        <v>263175</v>
      </c>
      <c r="EZ17" s="40">
        <f t="shared" si="5"/>
        <v>1773175</v>
      </c>
      <c r="FA17" s="67"/>
      <c r="FB17" s="85">
        <v>44727</v>
      </c>
      <c r="FC17" s="40">
        <v>4048065.45</v>
      </c>
      <c r="FD17" s="87">
        <v>6.1749999999999999E-2</v>
      </c>
      <c r="FE17" s="40">
        <v>0</v>
      </c>
      <c r="FF17" s="40">
        <v>15256934.550000001</v>
      </c>
      <c r="FG17" s="40">
        <f t="shared" si="6"/>
        <v>19305000</v>
      </c>
      <c r="FH17" s="67"/>
      <c r="FI17" s="85">
        <v>44727</v>
      </c>
      <c r="FJ17" s="40">
        <v>250762.85</v>
      </c>
      <c r="FK17" s="87">
        <v>6.7000000000000004E-2</v>
      </c>
      <c r="FL17" s="40">
        <v>0</v>
      </c>
      <c r="FM17" s="40">
        <v>1334237.1499999999</v>
      </c>
      <c r="FN17" s="40">
        <f t="shared" si="7"/>
        <v>1585000</v>
      </c>
      <c r="FO17" s="67"/>
      <c r="FP17" s="85">
        <v>44727</v>
      </c>
      <c r="FQ17" s="40">
        <v>701661.35</v>
      </c>
      <c r="FR17" s="87">
        <v>6.7000000000000004E-2</v>
      </c>
      <c r="FS17" s="40">
        <v>0</v>
      </c>
      <c r="FT17" s="40">
        <v>3733338.65</v>
      </c>
      <c r="FU17" s="40">
        <f t="shared" si="8"/>
        <v>4435000</v>
      </c>
      <c r="FV17" s="67"/>
      <c r="FW17" s="85">
        <v>44727</v>
      </c>
      <c r="GB17" s="40">
        <f t="shared" si="9"/>
        <v>0</v>
      </c>
    </row>
    <row r="18" spans="1:184" x14ac:dyDescent="0.4">
      <c r="A18" s="118">
        <f t="shared" si="29"/>
        <v>45823</v>
      </c>
      <c r="B18" s="85">
        <v>45838</v>
      </c>
      <c r="C18" s="86">
        <f t="shared" si="10"/>
        <v>276885165.15999997</v>
      </c>
      <c r="D18" s="40">
        <f t="shared" si="11"/>
        <v>0</v>
      </c>
      <c r="F18" s="85">
        <v>44926</v>
      </c>
      <c r="G18" s="85"/>
      <c r="H18" s="85">
        <v>44910</v>
      </c>
      <c r="I18" s="40"/>
      <c r="O18" s="85">
        <v>44926</v>
      </c>
      <c r="P18" s="85"/>
      <c r="Q18" s="85">
        <v>44910</v>
      </c>
      <c r="R18" s="40">
        <f t="shared" si="30"/>
        <v>49201020</v>
      </c>
      <c r="S18" s="40">
        <f t="shared" si="31"/>
        <v>56529305.079999998</v>
      </c>
      <c r="T18" s="40">
        <f t="shared" si="32"/>
        <v>40068980</v>
      </c>
      <c r="U18" s="40">
        <f t="shared" si="33"/>
        <v>0</v>
      </c>
      <c r="V18" s="40">
        <f t="shared" si="12"/>
        <v>145799305.07999998</v>
      </c>
      <c r="X18" s="85">
        <v>44910</v>
      </c>
      <c r="Y18" s="40">
        <v>0</v>
      </c>
      <c r="Z18" s="101"/>
      <c r="AA18" s="40">
        <f t="shared" si="34"/>
        <v>1637750</v>
      </c>
      <c r="AB18" s="40">
        <v>0</v>
      </c>
      <c r="AC18" s="40"/>
      <c r="AD18" s="40">
        <f t="shared" si="13"/>
        <v>1637750</v>
      </c>
      <c r="AF18" s="85">
        <v>44910</v>
      </c>
      <c r="AG18" s="40">
        <v>0</v>
      </c>
      <c r="AH18" s="102"/>
      <c r="AI18" s="40">
        <f t="shared" si="36"/>
        <v>976778.88</v>
      </c>
      <c r="AJ18" s="40">
        <v>0</v>
      </c>
      <c r="AK18" s="40"/>
      <c r="AL18" s="40">
        <f t="shared" si="14"/>
        <v>976778.88</v>
      </c>
      <c r="AN18" s="85">
        <v>44910</v>
      </c>
      <c r="AO18" s="40">
        <v>0</v>
      </c>
      <c r="AP18" s="102"/>
      <c r="AQ18" s="40">
        <f t="shared" si="35"/>
        <v>976971.20000000007</v>
      </c>
      <c r="AR18" s="40">
        <v>0</v>
      </c>
      <c r="AS18" s="40"/>
      <c r="AT18" s="40">
        <f t="shared" si="15"/>
        <v>976971.20000000007</v>
      </c>
      <c r="AV18" s="85">
        <v>44910</v>
      </c>
      <c r="AW18" s="40"/>
      <c r="AX18" s="101"/>
      <c r="AY18" s="40"/>
      <c r="AZ18" s="101"/>
      <c r="BA18" s="40">
        <f t="shared" si="16"/>
        <v>19862625</v>
      </c>
      <c r="BB18" s="40"/>
      <c r="BC18" s="40"/>
      <c r="BD18" s="40">
        <f t="shared" si="17"/>
        <v>19862625</v>
      </c>
      <c r="BF18" s="85">
        <v>44910</v>
      </c>
      <c r="BG18" s="40"/>
      <c r="BH18" s="101"/>
      <c r="BI18" s="40"/>
      <c r="BJ18" s="40"/>
      <c r="BK18" s="40"/>
      <c r="BL18" s="40">
        <f t="shared" si="18"/>
        <v>0</v>
      </c>
      <c r="BN18" s="85">
        <v>44910</v>
      </c>
      <c r="BO18" s="40">
        <v>0</v>
      </c>
      <c r="BP18" s="101"/>
      <c r="BQ18" s="40">
        <v>4750125</v>
      </c>
      <c r="BR18" s="40">
        <v>0</v>
      </c>
      <c r="BS18" s="40"/>
      <c r="BT18" s="40">
        <f t="shared" si="19"/>
        <v>4750125</v>
      </c>
      <c r="BV18" s="85">
        <v>44910</v>
      </c>
      <c r="BW18" s="40">
        <v>0</v>
      </c>
      <c r="BY18" s="40">
        <v>1460250</v>
      </c>
      <c r="BZ18" s="40">
        <v>0</v>
      </c>
      <c r="CA18" s="40">
        <f t="shared" si="20"/>
        <v>1460250</v>
      </c>
      <c r="CC18" s="85">
        <v>44910</v>
      </c>
      <c r="CD18" s="40">
        <v>0</v>
      </c>
      <c r="CE18" s="40"/>
      <c r="CF18" s="40">
        <v>3425625</v>
      </c>
      <c r="CG18" s="40">
        <v>0</v>
      </c>
      <c r="CH18" s="40">
        <f t="shared" si="21"/>
        <v>3425625</v>
      </c>
      <c r="CJ18" s="85">
        <v>44910</v>
      </c>
      <c r="CK18" s="40">
        <v>0</v>
      </c>
      <c r="CL18" s="40"/>
      <c r="CM18" s="40">
        <v>1655375</v>
      </c>
      <c r="CN18" s="40">
        <f t="shared" si="22"/>
        <v>1655375</v>
      </c>
      <c r="CP18" s="85">
        <v>44910</v>
      </c>
      <c r="CQ18" s="40">
        <v>0</v>
      </c>
      <c r="CR18" s="87">
        <v>0</v>
      </c>
      <c r="CS18" s="40">
        <f t="shared" si="23"/>
        <v>2426875</v>
      </c>
      <c r="CT18" s="40">
        <f t="shared" si="24"/>
        <v>2426875</v>
      </c>
      <c r="CV18" s="85">
        <v>44910</v>
      </c>
      <c r="CW18" s="40">
        <v>37000000</v>
      </c>
      <c r="CX18" s="87">
        <v>0.05</v>
      </c>
      <c r="CY18" s="40">
        <v>14230437.5</v>
      </c>
      <c r="CZ18" s="40">
        <v>0</v>
      </c>
      <c r="DA18" s="40">
        <f t="shared" si="25"/>
        <v>51230437.5</v>
      </c>
      <c r="DB18" s="67"/>
      <c r="DC18" s="85">
        <v>44910</v>
      </c>
      <c r="DD18" s="88"/>
      <c r="DE18" s="89"/>
      <c r="DF18" s="90"/>
      <c r="DH18" s="67"/>
      <c r="DI18" s="85">
        <v>44910</v>
      </c>
      <c r="DJ18" s="40"/>
      <c r="DK18" s="87"/>
      <c r="DL18" s="40"/>
      <c r="DM18" s="40">
        <v>0</v>
      </c>
      <c r="DN18" s="40">
        <f t="shared" si="1"/>
        <v>0</v>
      </c>
      <c r="DO18" s="67"/>
      <c r="DP18" s="85">
        <v>44910</v>
      </c>
      <c r="DQ18" s="40"/>
      <c r="DR18" s="87"/>
      <c r="DS18" s="40"/>
      <c r="DT18" s="40">
        <f t="shared" si="2"/>
        <v>0</v>
      </c>
      <c r="DU18" s="67"/>
      <c r="DV18" s="85">
        <v>44910</v>
      </c>
      <c r="DW18" s="40"/>
      <c r="DX18" s="87"/>
      <c r="DY18" s="40">
        <v>2537162.5</v>
      </c>
      <c r="DZ18" s="40">
        <v>0</v>
      </c>
      <c r="EA18" s="40">
        <f t="shared" si="3"/>
        <v>2537162.5</v>
      </c>
      <c r="EB18" s="40"/>
      <c r="EC18" s="85">
        <v>44910</v>
      </c>
      <c r="ED18" s="40"/>
      <c r="EE18" s="87"/>
      <c r="EF18" s="40">
        <f t="shared" si="26"/>
        <v>240967.5</v>
      </c>
      <c r="EG18" s="40"/>
      <c r="EH18" s="40">
        <f t="shared" si="0"/>
        <v>240967.5</v>
      </c>
      <c r="EI18" s="40"/>
      <c r="EJ18" s="85">
        <v>44910</v>
      </c>
      <c r="EO18" s="67"/>
      <c r="EP18" s="85">
        <v>44910</v>
      </c>
      <c r="EQ18" s="40">
        <v>445000</v>
      </c>
      <c r="ER18" s="87">
        <v>5.5E-2</v>
      </c>
      <c r="ES18" s="40">
        <f t="shared" si="27"/>
        <v>2126712.5</v>
      </c>
      <c r="ET18" s="40">
        <f t="shared" si="4"/>
        <v>2571712.5</v>
      </c>
      <c r="EU18" s="67"/>
      <c r="EV18" s="85">
        <v>44910</v>
      </c>
      <c r="EW18" s="40">
        <v>1525000</v>
      </c>
      <c r="EX18" s="87">
        <v>5.5E-2</v>
      </c>
      <c r="EY18" s="40">
        <f t="shared" si="28"/>
        <v>221650</v>
      </c>
      <c r="EZ18" s="40">
        <f t="shared" si="5"/>
        <v>1746650</v>
      </c>
      <c r="FA18" s="67"/>
      <c r="FB18" s="85">
        <v>44910</v>
      </c>
      <c r="FC18" s="40">
        <v>10231020</v>
      </c>
      <c r="FD18" s="87">
        <v>6.1749999999999999E-2</v>
      </c>
      <c r="FE18" s="40">
        <v>0</v>
      </c>
      <c r="FF18" s="40">
        <v>40068980</v>
      </c>
      <c r="FG18" s="40">
        <f t="shared" si="6"/>
        <v>50300000</v>
      </c>
      <c r="FH18" s="67"/>
      <c r="FI18" s="85">
        <v>44910</v>
      </c>
      <c r="FJ18" s="40"/>
      <c r="FK18" s="87">
        <v>0</v>
      </c>
      <c r="FL18" s="40">
        <v>0</v>
      </c>
      <c r="FM18" s="40">
        <v>0</v>
      </c>
      <c r="FN18" s="40">
        <f t="shared" si="7"/>
        <v>0</v>
      </c>
      <c r="FO18" s="67"/>
      <c r="FP18" s="85">
        <v>44910</v>
      </c>
      <c r="FU18" s="40">
        <f t="shared" si="8"/>
        <v>0</v>
      </c>
      <c r="FV18" s="67"/>
      <c r="FW18" s="85">
        <v>44910</v>
      </c>
      <c r="GB18" s="40">
        <f t="shared" si="9"/>
        <v>0</v>
      </c>
    </row>
    <row r="19" spans="1:184" x14ac:dyDescent="0.4">
      <c r="A19" s="118">
        <f t="shared" si="29"/>
        <v>46188</v>
      </c>
      <c r="B19" s="85">
        <v>46203</v>
      </c>
      <c r="C19" s="86">
        <f t="shared" si="10"/>
        <v>278021587.65999997</v>
      </c>
      <c r="D19" s="40">
        <f t="shared" si="11"/>
        <v>0</v>
      </c>
      <c r="F19" s="85">
        <v>45107</v>
      </c>
      <c r="G19" s="85"/>
      <c r="H19" s="85">
        <v>45092</v>
      </c>
      <c r="I19" s="40">
        <f>SUM(Y18:Y19,AG18:AG19,AO18:AO19,AW18:AW19,AY18:AY19,BG18:BG19,BO18:BO19,BW18:BW19,CD18:CD19,CK18:CK19,CQ18:CQ19,CW18:CW19,DD18:DD19,DJ18:DJ19,DQ18:DQ19,DW18:DW19,ED18:ED19,EK18:EK19,EQ18:EQ19,EW18:EW19,FC18:FC19,FJ18:FJ19,FQ18:FQ19,FX18:FX19)</f>
        <v>77434013.100000009</v>
      </c>
      <c r="J19" s="40">
        <f>SUM(AA18:AA19,AI18:AI19,AQ18:AQ19,BA18:BA19,BI18:BI19,BQ18:BQ19,BY18:BY19,CF18:CF19,CM18:CM19,CS18:CS19,CY18:CY19,DF18:DF19,DL18:DL19,DS18:DS19,DY18:DY19,EF18:EF19,EM18:EM19,ES18:ES19,EY18:EY19,FE18:FE19,FL18:FL19,FS18:FS19,FZ18:FZ19)</f>
        <v>112079435.16</v>
      </c>
      <c r="K19" s="40">
        <f>SUM(BB18:BB19,BJ18:BJ19,BR18:BR19,BZ18:BZ19,CG18:CG19,CZ18:CZ19,DM18:DM19,DZ18:DZ19,EG18:EG19,FF18:FF19,FM18:FM19,FT18:FT19,GA18:GA19)</f>
        <v>61745986.899999991</v>
      </c>
      <c r="L19" s="40">
        <f>SUM(AC18:AC19,AK18:AK19,AS18:AS19,BC18:BC19,BK18:BK19,BS18:BS19)</f>
        <v>0</v>
      </c>
      <c r="M19" s="40">
        <f>SUM(I19:L19)</f>
        <v>251259435.15999997</v>
      </c>
      <c r="O19" s="85">
        <v>45107</v>
      </c>
      <c r="P19" s="85"/>
      <c r="Q19" s="85">
        <v>45092</v>
      </c>
      <c r="R19" s="40">
        <f t="shared" si="30"/>
        <v>28232993.099999998</v>
      </c>
      <c r="S19" s="40">
        <f t="shared" si="31"/>
        <v>55550130.079999998</v>
      </c>
      <c r="T19" s="40">
        <f t="shared" si="32"/>
        <v>21677006.900000002</v>
      </c>
      <c r="U19" s="40">
        <f t="shared" si="33"/>
        <v>0</v>
      </c>
      <c r="V19" s="40">
        <f t="shared" si="12"/>
        <v>105460130.08</v>
      </c>
      <c r="X19" s="85">
        <v>45092</v>
      </c>
      <c r="Y19" s="40">
        <v>0</v>
      </c>
      <c r="Z19" s="101"/>
      <c r="AA19" s="40">
        <f t="shared" si="34"/>
        <v>1637750</v>
      </c>
      <c r="AB19" s="40">
        <v>0</v>
      </c>
      <c r="AC19" s="40"/>
      <c r="AD19" s="40">
        <f t="shared" si="13"/>
        <v>1637750</v>
      </c>
      <c r="AF19" s="85">
        <v>45092</v>
      </c>
      <c r="AG19" s="40">
        <v>0</v>
      </c>
      <c r="AH19" s="102"/>
      <c r="AI19" s="40">
        <f t="shared" si="36"/>
        <v>976778.88</v>
      </c>
      <c r="AJ19" s="40">
        <v>0</v>
      </c>
      <c r="AK19" s="40"/>
      <c r="AL19" s="40">
        <f t="shared" si="14"/>
        <v>976778.88</v>
      </c>
      <c r="AN19" s="85">
        <v>45092</v>
      </c>
      <c r="AO19" s="40">
        <v>0</v>
      </c>
      <c r="AP19" s="102"/>
      <c r="AQ19" s="40">
        <f t="shared" si="35"/>
        <v>976971.20000000007</v>
      </c>
      <c r="AR19" s="40">
        <v>0</v>
      </c>
      <c r="AS19" s="40"/>
      <c r="AT19" s="40">
        <f t="shared" si="15"/>
        <v>976971.20000000007</v>
      </c>
      <c r="AV19" s="85">
        <v>45092</v>
      </c>
      <c r="AW19" s="40"/>
      <c r="AX19" s="101"/>
      <c r="AY19" s="40"/>
      <c r="AZ19" s="101"/>
      <c r="BA19" s="40">
        <f t="shared" si="16"/>
        <v>19862625</v>
      </c>
      <c r="BB19" s="40"/>
      <c r="BC19" s="40"/>
      <c r="BD19" s="40">
        <f t="shared" si="17"/>
        <v>19862625</v>
      </c>
      <c r="BF19" s="85">
        <v>45092</v>
      </c>
      <c r="BG19" s="40"/>
      <c r="BH19" s="101"/>
      <c r="BI19" s="40"/>
      <c r="BJ19" s="40"/>
      <c r="BK19" s="40"/>
      <c r="BL19" s="40">
        <f t="shared" si="18"/>
        <v>0</v>
      </c>
      <c r="BN19" s="85">
        <v>45092</v>
      </c>
      <c r="BO19" s="40">
        <v>0</v>
      </c>
      <c r="BP19" s="101"/>
      <c r="BQ19" s="40">
        <v>4750125</v>
      </c>
      <c r="BR19" s="40">
        <v>0</v>
      </c>
      <c r="BS19" s="40"/>
      <c r="BT19" s="40">
        <f t="shared" si="19"/>
        <v>4750125</v>
      </c>
      <c r="BV19" s="85">
        <v>45092</v>
      </c>
      <c r="BW19" s="40">
        <v>0</v>
      </c>
      <c r="BY19" s="40">
        <v>1460250</v>
      </c>
      <c r="BZ19" s="40">
        <v>0</v>
      </c>
      <c r="CA19" s="40">
        <f t="shared" si="20"/>
        <v>1460250</v>
      </c>
      <c r="CC19" s="85">
        <v>45092</v>
      </c>
      <c r="CD19" s="40">
        <v>0</v>
      </c>
      <c r="CE19" s="40"/>
      <c r="CF19" s="40">
        <v>3425625</v>
      </c>
      <c r="CG19" s="40">
        <v>0</v>
      </c>
      <c r="CH19" s="40">
        <f t="shared" si="21"/>
        <v>3425625</v>
      </c>
      <c r="CJ19" s="85">
        <v>45092</v>
      </c>
      <c r="CK19" s="40">
        <v>0</v>
      </c>
      <c r="CL19" s="40"/>
      <c r="CM19" s="40">
        <v>1655375</v>
      </c>
      <c r="CN19" s="40">
        <f t="shared" si="22"/>
        <v>1655375</v>
      </c>
      <c r="CP19" s="85">
        <v>45092</v>
      </c>
      <c r="CQ19" s="40">
        <v>0</v>
      </c>
      <c r="CR19" s="87">
        <v>0</v>
      </c>
      <c r="CS19" s="40">
        <f t="shared" si="23"/>
        <v>2426875</v>
      </c>
      <c r="CT19" s="40">
        <f t="shared" si="24"/>
        <v>2426875</v>
      </c>
      <c r="CV19" s="85">
        <v>45092</v>
      </c>
      <c r="CW19" s="40">
        <v>16790000</v>
      </c>
      <c r="CX19" s="87">
        <v>0.05</v>
      </c>
      <c r="CY19" s="40">
        <v>13305437.5</v>
      </c>
      <c r="CZ19" s="40">
        <v>0</v>
      </c>
      <c r="DA19" s="40">
        <f t="shared" si="25"/>
        <v>30095437.5</v>
      </c>
      <c r="DB19" s="67"/>
      <c r="DC19" s="85">
        <v>45092</v>
      </c>
      <c r="DD19" s="88"/>
      <c r="DE19" s="89"/>
      <c r="DF19" s="91"/>
      <c r="DH19" s="67"/>
      <c r="DI19" s="85">
        <v>45092</v>
      </c>
      <c r="DJ19" s="40"/>
      <c r="DK19" s="87"/>
      <c r="DL19" s="40"/>
      <c r="DM19" s="40">
        <v>0</v>
      </c>
      <c r="DN19" s="40">
        <f t="shared" si="1"/>
        <v>0</v>
      </c>
      <c r="DO19" s="67"/>
      <c r="DP19" s="85">
        <v>45092</v>
      </c>
      <c r="DQ19" s="40"/>
      <c r="DR19" s="87"/>
      <c r="DS19" s="40"/>
      <c r="DT19" s="40">
        <f t="shared" si="2"/>
        <v>0</v>
      </c>
      <c r="DU19" s="67"/>
      <c r="DV19" s="85">
        <v>45092</v>
      </c>
      <c r="DW19" s="40"/>
      <c r="DX19" s="87"/>
      <c r="DY19" s="40">
        <v>2537162.5</v>
      </c>
      <c r="DZ19" s="40">
        <v>0</v>
      </c>
      <c r="EA19" s="40">
        <f t="shared" si="3"/>
        <v>2537162.5</v>
      </c>
      <c r="EB19" s="40"/>
      <c r="EC19" s="85">
        <v>45092</v>
      </c>
      <c r="ED19" s="40">
        <v>3648670.6999999997</v>
      </c>
      <c r="EE19" s="87">
        <v>5.7000000000000002E-2</v>
      </c>
      <c r="EF19" s="40">
        <f t="shared" si="26"/>
        <v>240967.5</v>
      </c>
      <c r="EG19" s="40">
        <v>4806329.3000000007</v>
      </c>
      <c r="EH19" s="40">
        <f t="shared" si="0"/>
        <v>8695967.5</v>
      </c>
      <c r="EI19" s="40"/>
      <c r="EJ19" s="85">
        <v>45092</v>
      </c>
      <c r="EO19" s="67"/>
      <c r="EP19" s="85">
        <v>45092</v>
      </c>
      <c r="EQ19" s="40">
        <v>860000</v>
      </c>
      <c r="ER19" s="87">
        <v>5.5E-2</v>
      </c>
      <c r="ES19" s="40">
        <f t="shared" si="27"/>
        <v>2114475</v>
      </c>
      <c r="ET19" s="40">
        <f t="shared" si="4"/>
        <v>2974475</v>
      </c>
      <c r="EU19" s="67"/>
      <c r="EV19" s="85">
        <v>45092</v>
      </c>
      <c r="EW19" s="40">
        <v>2915000</v>
      </c>
      <c r="EX19" s="87">
        <v>5.5E-2</v>
      </c>
      <c r="EY19" s="40">
        <f t="shared" si="28"/>
        <v>179712.5</v>
      </c>
      <c r="EZ19" s="40">
        <f t="shared" si="5"/>
        <v>3094712.5</v>
      </c>
      <c r="FA19" s="67"/>
      <c r="FB19" s="85">
        <v>45092</v>
      </c>
      <c r="FC19" s="40">
        <v>3784552.2</v>
      </c>
      <c r="FD19" s="87">
        <v>6.2E-2</v>
      </c>
      <c r="FE19" s="40">
        <v>0</v>
      </c>
      <c r="FF19" s="40">
        <v>15520447.800000001</v>
      </c>
      <c r="FG19" s="40">
        <f t="shared" si="6"/>
        <v>19305000</v>
      </c>
      <c r="FH19" s="67"/>
      <c r="FI19" s="85">
        <v>45092</v>
      </c>
      <c r="FJ19" s="40">
        <v>234770.2</v>
      </c>
      <c r="FK19" s="87">
        <v>6.7000000000000004E-2</v>
      </c>
      <c r="FL19" s="40">
        <v>0</v>
      </c>
      <c r="FM19" s="40">
        <v>1350229.8</v>
      </c>
      <c r="FN19" s="40">
        <f t="shared" si="7"/>
        <v>1585000</v>
      </c>
      <c r="FO19" s="67"/>
      <c r="FP19" s="85">
        <v>45092</v>
      </c>
      <c r="FU19" s="40">
        <f t="shared" si="8"/>
        <v>0</v>
      </c>
      <c r="FV19" s="67"/>
      <c r="FW19" s="85">
        <v>45092</v>
      </c>
      <c r="GB19" s="40">
        <f t="shared" si="9"/>
        <v>0</v>
      </c>
    </row>
    <row r="20" spans="1:184" x14ac:dyDescent="0.4">
      <c r="A20" s="118">
        <f t="shared" si="29"/>
        <v>46553</v>
      </c>
      <c r="B20" s="85">
        <v>46568</v>
      </c>
      <c r="C20" s="86">
        <f t="shared" si="10"/>
        <v>326537149.02999997</v>
      </c>
      <c r="D20" s="40">
        <f t="shared" si="11"/>
        <v>0</v>
      </c>
      <c r="F20" s="85">
        <v>45291</v>
      </c>
      <c r="G20" s="85"/>
      <c r="H20" s="85">
        <v>45275</v>
      </c>
      <c r="I20" s="40"/>
      <c r="O20" s="85">
        <v>45291</v>
      </c>
      <c r="P20" s="85"/>
      <c r="Q20" s="85">
        <v>45275</v>
      </c>
      <c r="R20" s="40">
        <f t="shared" si="30"/>
        <v>19319366.600000001</v>
      </c>
      <c r="S20" s="40">
        <f t="shared" si="31"/>
        <v>54785600.079999998</v>
      </c>
      <c r="T20" s="40">
        <f t="shared" si="32"/>
        <v>97320633.400000006</v>
      </c>
      <c r="U20" s="40">
        <f t="shared" si="33"/>
        <v>0</v>
      </c>
      <c r="V20" s="40">
        <f t="shared" si="12"/>
        <v>171425600.08000001</v>
      </c>
      <c r="X20" s="85">
        <v>45275</v>
      </c>
      <c r="Y20" s="40">
        <v>0</v>
      </c>
      <c r="Z20" s="101"/>
      <c r="AA20" s="40">
        <f t="shared" si="34"/>
        <v>1637750</v>
      </c>
      <c r="AB20" s="40">
        <v>0</v>
      </c>
      <c r="AC20" s="40"/>
      <c r="AD20" s="40">
        <f t="shared" si="13"/>
        <v>1637750</v>
      </c>
      <c r="AF20" s="85">
        <v>45275</v>
      </c>
      <c r="AG20" s="40">
        <v>0</v>
      </c>
      <c r="AH20" s="102"/>
      <c r="AI20" s="40">
        <f t="shared" si="36"/>
        <v>976778.88</v>
      </c>
      <c r="AJ20" s="40">
        <v>0</v>
      </c>
      <c r="AK20" s="40"/>
      <c r="AL20" s="40">
        <f t="shared" si="14"/>
        <v>976778.88</v>
      </c>
      <c r="AN20" s="85">
        <v>45275</v>
      </c>
      <c r="AO20" s="40">
        <v>0</v>
      </c>
      <c r="AP20" s="102"/>
      <c r="AQ20" s="40">
        <f t="shared" si="35"/>
        <v>976971.20000000007</v>
      </c>
      <c r="AR20" s="40">
        <v>0</v>
      </c>
      <c r="AS20" s="40"/>
      <c r="AT20" s="40">
        <f t="shared" si="15"/>
        <v>976971.20000000007</v>
      </c>
      <c r="AV20" s="85">
        <v>45275</v>
      </c>
      <c r="AW20" s="40"/>
      <c r="AX20" s="101"/>
      <c r="AY20" s="40"/>
      <c r="AZ20" s="101"/>
      <c r="BA20" s="40">
        <f t="shared" si="16"/>
        <v>19862625</v>
      </c>
      <c r="BB20" s="40"/>
      <c r="BC20" s="40"/>
      <c r="BD20" s="40">
        <f t="shared" si="17"/>
        <v>19862625</v>
      </c>
      <c r="BF20" s="85">
        <v>45275</v>
      </c>
      <c r="BG20" s="40"/>
      <c r="BH20" s="101"/>
      <c r="BI20" s="40"/>
      <c r="BJ20" s="40"/>
      <c r="BK20" s="40"/>
      <c r="BL20" s="40">
        <f t="shared" si="18"/>
        <v>0</v>
      </c>
      <c r="BN20" s="85">
        <v>45275</v>
      </c>
      <c r="BO20" s="40">
        <v>0</v>
      </c>
      <c r="BP20" s="101"/>
      <c r="BQ20" s="40">
        <v>4750125</v>
      </c>
      <c r="BR20" s="40">
        <v>0</v>
      </c>
      <c r="BS20" s="40"/>
      <c r="BT20" s="40">
        <f t="shared" si="19"/>
        <v>4750125</v>
      </c>
      <c r="BV20" s="85">
        <v>45275</v>
      </c>
      <c r="BW20" s="40">
        <v>0</v>
      </c>
      <c r="BY20" s="40">
        <v>1460250</v>
      </c>
      <c r="BZ20" s="40">
        <v>0</v>
      </c>
      <c r="CA20" s="40">
        <f t="shared" si="20"/>
        <v>1460250</v>
      </c>
      <c r="CC20" s="85">
        <v>45275</v>
      </c>
      <c r="CD20" s="40">
        <v>0</v>
      </c>
      <c r="CE20" s="40"/>
      <c r="CF20" s="40">
        <v>3425625</v>
      </c>
      <c r="CG20" s="40">
        <v>0</v>
      </c>
      <c r="CH20" s="40">
        <f t="shared" si="21"/>
        <v>3425625</v>
      </c>
      <c r="CJ20" s="85">
        <v>45275</v>
      </c>
      <c r="CK20" s="40">
        <v>0</v>
      </c>
      <c r="CL20" s="40"/>
      <c r="CM20" s="40">
        <v>1655375</v>
      </c>
      <c r="CN20" s="40">
        <f t="shared" si="22"/>
        <v>1655375</v>
      </c>
      <c r="CP20" s="85">
        <v>45275</v>
      </c>
      <c r="CQ20" s="40">
        <v>0</v>
      </c>
      <c r="CR20" s="87">
        <v>0</v>
      </c>
      <c r="CS20" s="40">
        <f t="shared" si="23"/>
        <v>2426875</v>
      </c>
      <c r="CT20" s="40">
        <f t="shared" si="24"/>
        <v>2426875</v>
      </c>
      <c r="CV20" s="85">
        <v>45275</v>
      </c>
      <c r="CW20" s="40">
        <v>0</v>
      </c>
      <c r="CX20" s="87">
        <v>0</v>
      </c>
      <c r="CY20" s="40">
        <v>12885687.5</v>
      </c>
      <c r="CZ20" s="40">
        <v>0</v>
      </c>
      <c r="DA20" s="40">
        <f t="shared" si="25"/>
        <v>12885687.5</v>
      </c>
      <c r="DB20" s="67"/>
      <c r="DC20" s="85">
        <v>45275</v>
      </c>
      <c r="DD20" s="92"/>
      <c r="DE20" s="89"/>
      <c r="DF20" s="91"/>
      <c r="DH20" s="67"/>
      <c r="DI20" s="85">
        <v>45275</v>
      </c>
      <c r="DJ20" s="40"/>
      <c r="DK20" s="87"/>
      <c r="DL20" s="40"/>
      <c r="DM20" s="40">
        <v>0</v>
      </c>
      <c r="DN20" s="40">
        <f t="shared" si="1"/>
        <v>0</v>
      </c>
      <c r="DO20" s="67"/>
      <c r="DP20" s="85">
        <v>45275</v>
      </c>
      <c r="DQ20" s="40"/>
      <c r="DR20" s="87"/>
      <c r="DS20" s="40"/>
      <c r="DT20" s="40">
        <f t="shared" si="2"/>
        <v>0</v>
      </c>
      <c r="DU20" s="67"/>
      <c r="DV20" s="85">
        <v>45275</v>
      </c>
      <c r="DW20" s="40">
        <v>5059821.5999999996</v>
      </c>
      <c r="DX20" s="87"/>
      <c r="DY20" s="40">
        <v>2537162.5</v>
      </c>
      <c r="DZ20" s="40">
        <v>56585178.399999999</v>
      </c>
      <c r="EA20" s="40">
        <f t="shared" si="3"/>
        <v>64182162.5</v>
      </c>
      <c r="EB20" s="40"/>
      <c r="EC20" s="85">
        <v>45275</v>
      </c>
      <c r="ED20" s="40"/>
      <c r="EE20" s="87"/>
      <c r="EF20" s="40"/>
      <c r="EG20" s="40"/>
      <c r="EH20" s="40">
        <f t="shared" si="0"/>
        <v>0</v>
      </c>
      <c r="EI20" s="40"/>
      <c r="EJ20" s="85">
        <v>45275</v>
      </c>
      <c r="EO20" s="67"/>
      <c r="EP20" s="85">
        <v>45275</v>
      </c>
      <c r="EQ20" s="40">
        <v>1075000</v>
      </c>
      <c r="ER20" s="87">
        <v>5.5E-2</v>
      </c>
      <c r="ES20" s="40">
        <f t="shared" si="27"/>
        <v>2090825</v>
      </c>
      <c r="ET20" s="40">
        <f t="shared" si="4"/>
        <v>3165825</v>
      </c>
      <c r="EU20" s="67"/>
      <c r="EV20" s="85">
        <v>45275</v>
      </c>
      <c r="EW20" s="40">
        <v>3620000</v>
      </c>
      <c r="EX20" s="87">
        <v>5.5E-2</v>
      </c>
      <c r="EY20" s="40">
        <f t="shared" si="28"/>
        <v>99550</v>
      </c>
      <c r="EZ20" s="40">
        <f t="shared" si="5"/>
        <v>3719550</v>
      </c>
      <c r="FA20" s="67"/>
      <c r="FB20" s="85">
        <v>45275</v>
      </c>
      <c r="FC20" s="40">
        <v>9564545</v>
      </c>
      <c r="FD20" s="87">
        <v>6.2E-2</v>
      </c>
      <c r="FE20" s="40">
        <v>0</v>
      </c>
      <c r="FF20" s="40">
        <v>40735455</v>
      </c>
      <c r="FG20" s="40">
        <f t="shared" si="6"/>
        <v>50300000</v>
      </c>
      <c r="FH20" s="67"/>
      <c r="FI20" s="85">
        <v>45275</v>
      </c>
      <c r="FJ20" s="40"/>
      <c r="FK20" s="87">
        <v>0</v>
      </c>
      <c r="FL20" s="40">
        <v>0</v>
      </c>
      <c r="FM20" s="40">
        <v>0</v>
      </c>
      <c r="FN20" s="40">
        <f t="shared" si="7"/>
        <v>0</v>
      </c>
      <c r="FO20" s="67"/>
      <c r="FP20" s="85">
        <v>45275</v>
      </c>
      <c r="FU20" s="40">
        <f t="shared" si="8"/>
        <v>0</v>
      </c>
      <c r="FV20" s="67"/>
      <c r="FW20" s="85">
        <v>45275</v>
      </c>
      <c r="GB20" s="40">
        <f t="shared" si="9"/>
        <v>0</v>
      </c>
    </row>
    <row r="21" spans="1:184" x14ac:dyDescent="0.4">
      <c r="A21" s="118">
        <f t="shared" si="29"/>
        <v>46919</v>
      </c>
      <c r="B21" s="85">
        <v>46934</v>
      </c>
      <c r="C21" s="86">
        <f t="shared" si="10"/>
        <v>335768382.27999997</v>
      </c>
      <c r="D21" s="40">
        <f t="shared" si="11"/>
        <v>0</v>
      </c>
      <c r="F21" s="85">
        <v>45473</v>
      </c>
      <c r="G21" s="85"/>
      <c r="H21" s="85">
        <v>45458</v>
      </c>
      <c r="I21" s="40">
        <f>SUM(Y20:Y21,AG20:AG21,AO20:AO21,AW20:AW21,AY20:AY21,BG20:BG21,BO20:BO21,BW20:BW21,CD20:CD21,CK20:CK21,CQ20:CQ21,CW20:CW21,DD20:DD21,DJ20:DJ21,DQ20:DQ21,DW20:DW21,ED20:ED21,EK20:EK21,EQ20:EQ21,EW20:EW21,FC20:FC21,FJ20:FJ21,FQ20:FQ21,FX20:FX21)</f>
        <v>39951513.100000001</v>
      </c>
      <c r="J21" s="40">
        <f>SUM(AA20:AA21,AI20:AI21,AQ20:AQ21,BA20:BA21,BI20:BI21,BQ20:BQ21,BY20:BY21,CF20:CF21,CM20:CM21,CS20:CS21,CY20:CY21,DF20:DF21,DL20:DL21,DS20:DS21,DY20:DY21,EF20:EF21,EM20:EM21,ES20:ES21,EY20:EY21,FE20:FE21,FL20:FL21,FS20:FS21,FZ20:FZ21)</f>
        <v>109442087.66</v>
      </c>
      <c r="K21" s="40">
        <f>SUM(BB20:BB21,BJ20:BJ21,BR20:BR21,BZ20:BZ21,CG20:CG21,CZ20:CZ21,DM20:DM21,DZ20:DZ21,EG20:EG21,FF20:FF21,FM20:FM21,FT20:FT21,GA20:GA21)</f>
        <v>127498486.90000001</v>
      </c>
      <c r="L21" s="40">
        <f>SUM(AC20:AC21,AK20:AK21,AS20:AS21,BC20:BC21,BK20:BK21,BS20:BS21)</f>
        <v>0</v>
      </c>
      <c r="M21" s="40">
        <f>SUM(I21:L21)</f>
        <v>276892087.65999997</v>
      </c>
      <c r="O21" s="85">
        <v>45473</v>
      </c>
      <c r="P21" s="85"/>
      <c r="Q21" s="85">
        <v>45458</v>
      </c>
      <c r="R21" s="40">
        <f t="shared" si="30"/>
        <v>20632146.500000004</v>
      </c>
      <c r="S21" s="40">
        <f t="shared" si="31"/>
        <v>54656487.579999998</v>
      </c>
      <c r="T21" s="40">
        <f t="shared" si="32"/>
        <v>30177853.5</v>
      </c>
      <c r="U21" s="40">
        <f t="shared" si="33"/>
        <v>0</v>
      </c>
      <c r="V21" s="40">
        <f t="shared" si="12"/>
        <v>105466487.58</v>
      </c>
      <c r="X21" s="85">
        <v>45458</v>
      </c>
      <c r="Y21" s="40">
        <v>0</v>
      </c>
      <c r="Z21" s="101"/>
      <c r="AA21" s="40">
        <f t="shared" si="34"/>
        <v>1637750</v>
      </c>
      <c r="AB21" s="40">
        <v>0</v>
      </c>
      <c r="AC21" s="40"/>
      <c r="AD21" s="40">
        <f t="shared" si="13"/>
        <v>1637750</v>
      </c>
      <c r="AF21" s="85">
        <v>45458</v>
      </c>
      <c r="AG21" s="40">
        <v>0</v>
      </c>
      <c r="AH21" s="102"/>
      <c r="AI21" s="40">
        <f t="shared" si="36"/>
        <v>976778.88</v>
      </c>
      <c r="AJ21" s="40">
        <v>0</v>
      </c>
      <c r="AK21" s="40"/>
      <c r="AL21" s="40">
        <f t="shared" si="14"/>
        <v>976778.88</v>
      </c>
      <c r="AN21" s="85">
        <v>45458</v>
      </c>
      <c r="AO21" s="40">
        <v>0</v>
      </c>
      <c r="AP21" s="102"/>
      <c r="AQ21" s="40">
        <f t="shared" si="35"/>
        <v>976971.20000000007</v>
      </c>
      <c r="AR21" s="40">
        <v>0</v>
      </c>
      <c r="AS21" s="40"/>
      <c r="AT21" s="40">
        <f t="shared" si="15"/>
        <v>976971.20000000007</v>
      </c>
      <c r="AV21" s="85">
        <v>45458</v>
      </c>
      <c r="AW21" s="40"/>
      <c r="AX21" s="101"/>
      <c r="AY21" s="40"/>
      <c r="AZ21" s="101"/>
      <c r="BA21" s="40">
        <f t="shared" si="16"/>
        <v>19862625</v>
      </c>
      <c r="BB21" s="40"/>
      <c r="BC21" s="40"/>
      <c r="BD21" s="40">
        <f t="shared" si="17"/>
        <v>19862625</v>
      </c>
      <c r="BF21" s="85">
        <v>45458</v>
      </c>
      <c r="BG21" s="40"/>
      <c r="BH21" s="101"/>
      <c r="BI21" s="40"/>
      <c r="BJ21" s="40"/>
      <c r="BK21" s="40"/>
      <c r="BL21" s="40">
        <f t="shared" si="18"/>
        <v>0</v>
      </c>
      <c r="BN21" s="85">
        <v>45458</v>
      </c>
      <c r="BO21" s="40">
        <v>0</v>
      </c>
      <c r="BP21" s="101"/>
      <c r="BQ21" s="40">
        <v>4750125</v>
      </c>
      <c r="BR21" s="40">
        <v>0</v>
      </c>
      <c r="BS21" s="40"/>
      <c r="BT21" s="40">
        <f t="shared" si="19"/>
        <v>4750125</v>
      </c>
      <c r="BV21" s="85">
        <v>45458</v>
      </c>
      <c r="BW21" s="40">
        <v>0</v>
      </c>
      <c r="BY21" s="40">
        <v>1460250</v>
      </c>
      <c r="BZ21" s="40">
        <v>0</v>
      </c>
      <c r="CA21" s="40">
        <f t="shared" si="20"/>
        <v>1460250</v>
      </c>
      <c r="CC21" s="85">
        <v>45458</v>
      </c>
      <c r="CD21" s="40">
        <v>0</v>
      </c>
      <c r="CE21" s="40"/>
      <c r="CF21" s="40">
        <v>3425625</v>
      </c>
      <c r="CG21" s="40">
        <v>0</v>
      </c>
      <c r="CH21" s="40">
        <f t="shared" si="21"/>
        <v>3425625</v>
      </c>
      <c r="CJ21" s="85">
        <v>45458</v>
      </c>
      <c r="CK21" s="40">
        <v>0</v>
      </c>
      <c r="CL21" s="40"/>
      <c r="CM21" s="40">
        <v>1655375</v>
      </c>
      <c r="CN21" s="40">
        <f t="shared" si="22"/>
        <v>1655375</v>
      </c>
      <c r="CP21" s="85">
        <v>45458</v>
      </c>
      <c r="CQ21" s="40">
        <v>0</v>
      </c>
      <c r="CR21" s="87">
        <v>0</v>
      </c>
      <c r="CS21" s="40">
        <f t="shared" si="23"/>
        <v>2426875</v>
      </c>
      <c r="CT21" s="40">
        <f t="shared" si="24"/>
        <v>2426875</v>
      </c>
      <c r="CV21" s="85">
        <v>45458</v>
      </c>
      <c r="CW21" s="40">
        <v>0</v>
      </c>
      <c r="CX21" s="87">
        <v>0</v>
      </c>
      <c r="CY21" s="40">
        <v>12885687.5</v>
      </c>
      <c r="CZ21" s="40">
        <v>0</v>
      </c>
      <c r="DA21" s="40">
        <f t="shared" si="25"/>
        <v>12885687.5</v>
      </c>
      <c r="DB21" s="67"/>
      <c r="DC21" s="85">
        <v>45458</v>
      </c>
      <c r="DD21" s="91"/>
      <c r="DE21" s="89"/>
      <c r="DF21" s="91"/>
      <c r="DH21" s="67"/>
      <c r="DI21" s="85">
        <v>45458</v>
      </c>
      <c r="DJ21" s="40"/>
      <c r="DK21" s="87"/>
      <c r="DL21" s="40"/>
      <c r="DM21" s="40">
        <v>0</v>
      </c>
      <c r="DN21" s="40">
        <f t="shared" si="1"/>
        <v>0</v>
      </c>
      <c r="DO21" s="67"/>
      <c r="DP21" s="85">
        <v>45458</v>
      </c>
      <c r="DQ21" s="40"/>
      <c r="DR21" s="87"/>
      <c r="DS21" s="40"/>
      <c r="DT21" s="40">
        <f t="shared" si="2"/>
        <v>0</v>
      </c>
      <c r="DU21" s="67"/>
      <c r="DV21" s="85">
        <v>45458</v>
      </c>
      <c r="DW21" s="40">
        <v>9884423.7000000011</v>
      </c>
      <c r="DX21" s="87"/>
      <c r="DY21" s="40">
        <v>2537162.5</v>
      </c>
      <c r="DZ21" s="40">
        <v>13020576.299999999</v>
      </c>
      <c r="EA21" s="40">
        <f t="shared" si="3"/>
        <v>25442162.5</v>
      </c>
      <c r="EB21" s="40"/>
      <c r="EC21" s="85">
        <v>45458</v>
      </c>
      <c r="EE21" s="87"/>
      <c r="EH21" s="40">
        <f t="shared" si="0"/>
        <v>0</v>
      </c>
      <c r="EI21" s="40"/>
      <c r="EJ21" s="85">
        <v>45458</v>
      </c>
      <c r="EP21" s="85">
        <v>45458</v>
      </c>
      <c r="EQ21" s="40">
        <v>7015000</v>
      </c>
      <c r="ER21" s="87">
        <v>5.5E-2</v>
      </c>
      <c r="ES21" s="40">
        <f t="shared" si="27"/>
        <v>2061262.5</v>
      </c>
      <c r="ET21" s="40">
        <f t="shared" si="4"/>
        <v>9076262.5</v>
      </c>
      <c r="EV21" s="85">
        <v>45458</v>
      </c>
      <c r="EW21" s="40">
        <v>0</v>
      </c>
      <c r="EX21" s="87">
        <v>0</v>
      </c>
      <c r="EY21" s="40">
        <f t="shared" si="28"/>
        <v>0</v>
      </c>
      <c r="EZ21" s="40">
        <f t="shared" si="5"/>
        <v>0</v>
      </c>
      <c r="FB21" s="85">
        <v>45458</v>
      </c>
      <c r="FC21" s="40">
        <v>3512930.85</v>
      </c>
      <c r="FD21" s="87">
        <v>6.25E-2</v>
      </c>
      <c r="FE21" s="40">
        <v>0</v>
      </c>
      <c r="FF21" s="40">
        <v>15792069.15</v>
      </c>
      <c r="FG21" s="40">
        <f t="shared" si="6"/>
        <v>19305000</v>
      </c>
      <c r="FI21" s="85">
        <v>45458</v>
      </c>
      <c r="FJ21" s="40">
        <v>219791.94999999998</v>
      </c>
      <c r="FK21" s="87">
        <v>6.7000000000000004E-2</v>
      </c>
      <c r="FL21" s="40">
        <v>0</v>
      </c>
      <c r="FM21" s="40">
        <v>1365208.05</v>
      </c>
      <c r="FN21" s="40">
        <f t="shared" si="7"/>
        <v>1585000</v>
      </c>
      <c r="FP21" s="85">
        <v>45458</v>
      </c>
      <c r="FU21" s="40">
        <f t="shared" si="8"/>
        <v>0</v>
      </c>
      <c r="FW21" s="85">
        <v>45458</v>
      </c>
      <c r="GB21" s="40">
        <f t="shared" si="9"/>
        <v>0</v>
      </c>
    </row>
    <row r="22" spans="1:184" x14ac:dyDescent="0.4">
      <c r="A22" s="118">
        <f t="shared" si="29"/>
        <v>47284</v>
      </c>
      <c r="B22" s="85">
        <v>47299</v>
      </c>
      <c r="C22" s="86">
        <f t="shared" si="10"/>
        <v>345495470.82999998</v>
      </c>
      <c r="D22" s="40">
        <f t="shared" si="11"/>
        <v>0</v>
      </c>
      <c r="F22" s="85">
        <v>45657</v>
      </c>
      <c r="G22" s="85"/>
      <c r="H22" s="85">
        <v>45641</v>
      </c>
      <c r="I22" s="40"/>
      <c r="O22" s="85">
        <v>45657</v>
      </c>
      <c r="P22" s="85"/>
      <c r="Q22" s="85">
        <v>45641</v>
      </c>
      <c r="R22" s="40">
        <f t="shared" si="30"/>
        <v>17916601.25</v>
      </c>
      <c r="S22" s="40">
        <f t="shared" si="31"/>
        <v>53810782.579999998</v>
      </c>
      <c r="T22" s="40">
        <f t="shared" si="32"/>
        <v>92468398.75</v>
      </c>
      <c r="U22" s="40">
        <f t="shared" si="33"/>
        <v>0</v>
      </c>
      <c r="V22" s="40">
        <f t="shared" si="12"/>
        <v>164195782.57999998</v>
      </c>
      <c r="X22" s="85">
        <v>45641</v>
      </c>
      <c r="Y22" s="40">
        <v>0</v>
      </c>
      <c r="Z22" s="101"/>
      <c r="AA22" s="40">
        <f t="shared" si="34"/>
        <v>1637750</v>
      </c>
      <c r="AB22" s="40">
        <v>0</v>
      </c>
      <c r="AC22" s="40"/>
      <c r="AD22" s="40">
        <f t="shared" si="13"/>
        <v>1637750</v>
      </c>
      <c r="AF22" s="85">
        <v>45641</v>
      </c>
      <c r="AG22" s="40">
        <v>0</v>
      </c>
      <c r="AH22" s="102"/>
      <c r="AI22" s="40">
        <f t="shared" si="36"/>
        <v>976778.88</v>
      </c>
      <c r="AJ22" s="40">
        <v>0</v>
      </c>
      <c r="AK22" s="40"/>
      <c r="AL22" s="40">
        <f t="shared" si="14"/>
        <v>976778.88</v>
      </c>
      <c r="AN22" s="85">
        <v>45641</v>
      </c>
      <c r="AO22" s="40">
        <v>0</v>
      </c>
      <c r="AP22" s="102"/>
      <c r="AQ22" s="40">
        <f t="shared" si="35"/>
        <v>976971.20000000007</v>
      </c>
      <c r="AR22" s="40">
        <v>0</v>
      </c>
      <c r="AS22" s="40"/>
      <c r="AT22" s="40">
        <f t="shared" si="15"/>
        <v>976971.20000000007</v>
      </c>
      <c r="AV22" s="85">
        <v>45641</v>
      </c>
      <c r="AW22" s="40"/>
      <c r="AX22" s="101"/>
      <c r="AY22" s="40"/>
      <c r="AZ22" s="101"/>
      <c r="BA22" s="40">
        <f t="shared" si="16"/>
        <v>19862625</v>
      </c>
      <c r="BB22" s="40"/>
      <c r="BC22" s="40"/>
      <c r="BD22" s="40">
        <f t="shared" si="17"/>
        <v>19862625</v>
      </c>
      <c r="BF22" s="85">
        <v>45641</v>
      </c>
      <c r="BG22" s="40"/>
      <c r="BH22" s="101"/>
      <c r="BI22" s="40"/>
      <c r="BJ22" s="40"/>
      <c r="BK22" s="40"/>
      <c r="BL22" s="40">
        <f t="shared" si="18"/>
        <v>0</v>
      </c>
      <c r="BN22" s="85">
        <v>45641</v>
      </c>
      <c r="BO22" s="40">
        <v>0</v>
      </c>
      <c r="BP22" s="101"/>
      <c r="BQ22" s="40">
        <v>4750125</v>
      </c>
      <c r="BR22" s="40">
        <v>0</v>
      </c>
      <c r="BS22" s="40"/>
      <c r="BT22" s="40">
        <f t="shared" si="19"/>
        <v>4750125</v>
      </c>
      <c r="BV22" s="85">
        <v>45641</v>
      </c>
      <c r="BW22" s="40">
        <v>0</v>
      </c>
      <c r="BY22" s="40">
        <v>1460250</v>
      </c>
      <c r="BZ22" s="40">
        <v>0</v>
      </c>
      <c r="CA22" s="40">
        <f t="shared" si="20"/>
        <v>1460250</v>
      </c>
      <c r="CC22" s="85">
        <v>45641</v>
      </c>
      <c r="CD22" s="40">
        <v>0</v>
      </c>
      <c r="CE22" s="40"/>
      <c r="CF22" s="40">
        <v>3425625</v>
      </c>
      <c r="CG22" s="40">
        <v>0</v>
      </c>
      <c r="CH22" s="40">
        <f t="shared" si="21"/>
        <v>3425625</v>
      </c>
      <c r="CJ22" s="85">
        <v>45641</v>
      </c>
      <c r="CK22" s="40">
        <v>0</v>
      </c>
      <c r="CL22" s="40"/>
      <c r="CM22" s="40">
        <v>1655375</v>
      </c>
      <c r="CN22" s="40">
        <f t="shared" si="22"/>
        <v>1655375</v>
      </c>
      <c r="CP22" s="85">
        <v>45641</v>
      </c>
      <c r="CQ22" s="40">
        <v>0</v>
      </c>
      <c r="CR22" s="87">
        <v>0</v>
      </c>
      <c r="CS22" s="40">
        <f t="shared" si="23"/>
        <v>2426875</v>
      </c>
      <c r="CT22" s="40">
        <f t="shared" si="24"/>
        <v>2426875</v>
      </c>
      <c r="CV22" s="85">
        <v>45641</v>
      </c>
      <c r="CW22" s="40">
        <v>0</v>
      </c>
      <c r="CX22" s="87">
        <v>0</v>
      </c>
      <c r="CY22" s="40">
        <v>12885687.5</v>
      </c>
      <c r="CZ22" s="40">
        <v>0</v>
      </c>
      <c r="DA22" s="40">
        <f t="shared" si="25"/>
        <v>12885687.5</v>
      </c>
      <c r="DB22" s="67"/>
      <c r="DC22" s="85">
        <v>45641</v>
      </c>
      <c r="DD22" s="93"/>
      <c r="DE22" s="89"/>
      <c r="DF22" s="90"/>
      <c r="DH22" s="67"/>
      <c r="DI22" s="85">
        <v>45641</v>
      </c>
      <c r="DJ22" s="40"/>
      <c r="DK22" s="87"/>
      <c r="DL22" s="40"/>
      <c r="DM22" s="40">
        <v>0</v>
      </c>
      <c r="DN22" s="40">
        <f t="shared" si="1"/>
        <v>0</v>
      </c>
      <c r="DO22" s="67"/>
      <c r="DP22" s="85">
        <v>45641</v>
      </c>
      <c r="DQ22" s="40"/>
      <c r="DR22" s="87"/>
      <c r="DS22" s="40"/>
      <c r="DT22" s="40">
        <f t="shared" si="2"/>
        <v>0</v>
      </c>
      <c r="DU22" s="67"/>
      <c r="DV22" s="85">
        <v>45641</v>
      </c>
      <c r="DW22" s="40">
        <v>3988530</v>
      </c>
      <c r="DX22" s="87"/>
      <c r="DY22" s="40">
        <v>1884370</v>
      </c>
      <c r="DZ22" s="40">
        <v>50611470</v>
      </c>
      <c r="EA22" s="40">
        <f t="shared" si="3"/>
        <v>56484370</v>
      </c>
      <c r="EB22" s="40"/>
      <c r="EC22" s="85">
        <v>45641</v>
      </c>
      <c r="EE22" s="87"/>
      <c r="EH22" s="40">
        <f t="shared" si="0"/>
        <v>0</v>
      </c>
      <c r="EI22" s="40"/>
      <c r="EJ22" s="85">
        <v>45641</v>
      </c>
      <c r="EP22" s="85">
        <v>45641</v>
      </c>
      <c r="EQ22" s="40">
        <v>4960000</v>
      </c>
      <c r="ER22" s="87">
        <v>5.5E-2</v>
      </c>
      <c r="ES22" s="40">
        <f t="shared" si="27"/>
        <v>1868350</v>
      </c>
      <c r="ET22" s="40">
        <f t="shared" si="4"/>
        <v>6828350</v>
      </c>
      <c r="EV22" s="85">
        <v>45641</v>
      </c>
      <c r="EY22" s="40">
        <f t="shared" si="28"/>
        <v>0</v>
      </c>
      <c r="EZ22" s="40">
        <f t="shared" si="5"/>
        <v>0</v>
      </c>
      <c r="FB22" s="85">
        <v>45641</v>
      </c>
      <c r="FC22" s="40">
        <v>8968071.25</v>
      </c>
      <c r="FD22" s="87">
        <v>6.25E-2</v>
      </c>
      <c r="FE22" s="40">
        <v>0</v>
      </c>
      <c r="FF22" s="40">
        <v>41856928.75</v>
      </c>
      <c r="FG22" s="40">
        <f t="shared" si="6"/>
        <v>50825000</v>
      </c>
      <c r="FI22" s="85">
        <v>45641</v>
      </c>
      <c r="FJ22" s="40"/>
      <c r="FK22" s="87">
        <v>0</v>
      </c>
      <c r="FL22" s="40">
        <v>0</v>
      </c>
      <c r="FM22" s="40">
        <v>0</v>
      </c>
      <c r="FN22" s="40">
        <f t="shared" si="7"/>
        <v>0</v>
      </c>
      <c r="FP22" s="85">
        <v>45641</v>
      </c>
      <c r="FU22" s="40">
        <f t="shared" si="8"/>
        <v>0</v>
      </c>
      <c r="FW22" s="85">
        <v>45641</v>
      </c>
      <c r="GB22" s="40">
        <f t="shared" si="9"/>
        <v>0</v>
      </c>
    </row>
    <row r="23" spans="1:184" x14ac:dyDescent="0.4">
      <c r="A23" s="118">
        <f t="shared" si="29"/>
        <v>47649</v>
      </c>
      <c r="B23" s="85">
        <v>47664</v>
      </c>
      <c r="C23" s="86">
        <f t="shared" si="10"/>
        <v>333350625</v>
      </c>
      <c r="D23" s="40">
        <f t="shared" si="11"/>
        <v>0</v>
      </c>
      <c r="F23" s="85">
        <v>45838</v>
      </c>
      <c r="G23" s="85"/>
      <c r="H23" s="85">
        <v>45823</v>
      </c>
      <c r="I23" s="40">
        <f>SUM(Y22:Y23,AG22:AG23,AO22:AO23,AW22:AW23,AY22:AY23,BG22:BG23,BO22:BO23,BW22:BW23,CD22:CD23,CK22:CK23,CQ22:CQ23,CW22:CW23,DD22:DD23,DJ22:DJ23,DQ22:DQ23,DW22:DW23,ED22:ED23,EK22:EK23,EQ22:EQ23,EW22:EW23,FC22:FC23,FJ22:FJ23,FQ22:FQ23,FX22:FX23)</f>
        <v>42220150.449999996</v>
      </c>
      <c r="J23" s="40">
        <f>SUM(AA22:AA23,AI22:AI23,AQ22:AQ23,BA22:BA23,BI22:BI23,BQ22:BQ23,BY22:BY23,CF22:CF23,CM22:CM23,CS22:CS23,CY22:CY23,DF22:DF23,DL22:DL23,DS22:DS23,DY22:DY23,EF22:EF23,EM22:EM23,ES22:ES23,EY22:EY23,FE22:FE23,FL22:FL23,FS22:FS23,FZ22:FZ23)</f>
        <v>107485165.16</v>
      </c>
      <c r="K23" s="40">
        <f>SUM(BB22:BB23,BJ22:BJ23,BR22:BR23,BZ22:BZ23,CG22:CG23,CZ22:CZ23,DM22:DM23,DZ22:DZ23,EG22:EG23,FF22:FF23,FM22:FM23,FT22:FT23,GA22:GA23)</f>
        <v>127179849.55000001</v>
      </c>
      <c r="L23" s="40">
        <f>SUM(AC22:AC23,AK22:AK23,AS22:AS23,BC22:BC23,BK22:BK23,BS22:BS23)</f>
        <v>0</v>
      </c>
      <c r="M23" s="40">
        <f>SUM(I23:L23)</f>
        <v>276885165.15999997</v>
      </c>
      <c r="O23" s="85">
        <v>45838</v>
      </c>
      <c r="P23" s="85"/>
      <c r="Q23" s="85">
        <v>45823</v>
      </c>
      <c r="R23" s="40">
        <f t="shared" si="30"/>
        <v>24303549.200000003</v>
      </c>
      <c r="S23" s="40">
        <f t="shared" si="31"/>
        <v>53674382.579999998</v>
      </c>
      <c r="T23" s="40">
        <f t="shared" si="32"/>
        <v>34711450.800000004</v>
      </c>
      <c r="U23" s="40">
        <f t="shared" si="33"/>
        <v>0</v>
      </c>
      <c r="V23" s="40">
        <f t="shared" si="12"/>
        <v>112689382.58000001</v>
      </c>
      <c r="X23" s="85">
        <v>45823</v>
      </c>
      <c r="Y23" s="40">
        <v>0</v>
      </c>
      <c r="Z23" s="101"/>
      <c r="AA23" s="40">
        <f t="shared" si="34"/>
        <v>1637750</v>
      </c>
      <c r="AB23" s="40">
        <v>0</v>
      </c>
      <c r="AC23" s="40"/>
      <c r="AD23" s="40">
        <f t="shared" si="13"/>
        <v>1637750</v>
      </c>
      <c r="AF23" s="85">
        <v>45823</v>
      </c>
      <c r="AG23" s="40">
        <v>0</v>
      </c>
      <c r="AH23" s="102"/>
      <c r="AI23" s="40">
        <f t="shared" si="36"/>
        <v>976778.88</v>
      </c>
      <c r="AJ23" s="40">
        <v>0</v>
      </c>
      <c r="AK23" s="40"/>
      <c r="AL23" s="40">
        <f t="shared" si="14"/>
        <v>976778.88</v>
      </c>
      <c r="AN23" s="85">
        <v>45823</v>
      </c>
      <c r="AO23" s="40">
        <v>0</v>
      </c>
      <c r="AP23" s="102"/>
      <c r="AQ23" s="40">
        <f t="shared" si="35"/>
        <v>976971.20000000007</v>
      </c>
      <c r="AR23" s="40">
        <v>0</v>
      </c>
      <c r="AS23" s="40"/>
      <c r="AT23" s="40">
        <f t="shared" si="15"/>
        <v>976971.20000000007</v>
      </c>
      <c r="AV23" s="85">
        <v>45823</v>
      </c>
      <c r="AW23" s="40"/>
      <c r="AX23" s="101"/>
      <c r="AY23" s="40"/>
      <c r="AZ23" s="101"/>
      <c r="BA23" s="40">
        <f t="shared" si="16"/>
        <v>19862625</v>
      </c>
      <c r="BB23" s="40"/>
      <c r="BC23" s="40"/>
      <c r="BD23" s="40">
        <f t="shared" si="17"/>
        <v>19862625</v>
      </c>
      <c r="BF23" s="85">
        <v>45823</v>
      </c>
      <c r="BG23" s="40"/>
      <c r="BH23" s="101"/>
      <c r="BI23" s="40"/>
      <c r="BJ23" s="40"/>
      <c r="BK23" s="40"/>
      <c r="BL23" s="40">
        <f t="shared" si="18"/>
        <v>0</v>
      </c>
      <c r="BN23" s="85">
        <v>45823</v>
      </c>
      <c r="BO23" s="40">
        <v>0</v>
      </c>
      <c r="BP23" s="101"/>
      <c r="BQ23" s="40">
        <v>4750125</v>
      </c>
      <c r="BR23" s="40">
        <v>0</v>
      </c>
      <c r="BS23" s="40"/>
      <c r="BT23" s="40">
        <f t="shared" si="19"/>
        <v>4750125</v>
      </c>
      <c r="BV23" s="85">
        <v>45823</v>
      </c>
      <c r="BW23" s="40">
        <v>0</v>
      </c>
      <c r="BY23" s="40">
        <v>1460250</v>
      </c>
      <c r="BZ23" s="40">
        <v>0</v>
      </c>
      <c r="CA23" s="40">
        <f t="shared" si="20"/>
        <v>1460250</v>
      </c>
      <c r="CC23" s="85">
        <v>45823</v>
      </c>
      <c r="CD23" s="40">
        <v>0</v>
      </c>
      <c r="CE23" s="40"/>
      <c r="CF23" s="40">
        <v>3425625</v>
      </c>
      <c r="CG23" s="40">
        <v>0</v>
      </c>
      <c r="CH23" s="40">
        <f t="shared" si="21"/>
        <v>3425625</v>
      </c>
      <c r="CJ23" s="85">
        <v>45823</v>
      </c>
      <c r="CK23" s="40">
        <v>0</v>
      </c>
      <c r="CL23" s="40"/>
      <c r="CM23" s="40">
        <v>1655375</v>
      </c>
      <c r="CN23" s="40">
        <f t="shared" si="22"/>
        <v>1655375</v>
      </c>
      <c r="CP23" s="85">
        <v>45823</v>
      </c>
      <c r="CQ23" s="40">
        <v>0</v>
      </c>
      <c r="CR23" s="87">
        <v>0</v>
      </c>
      <c r="CS23" s="40">
        <f t="shared" si="23"/>
        <v>2426875</v>
      </c>
      <c r="CT23" s="40">
        <f t="shared" si="24"/>
        <v>2426875</v>
      </c>
      <c r="CV23" s="85">
        <v>45823</v>
      </c>
      <c r="CW23" s="40">
        <v>0</v>
      </c>
      <c r="CX23" s="87">
        <v>0</v>
      </c>
      <c r="CY23" s="40">
        <v>12885687.5</v>
      </c>
      <c r="CZ23" s="40">
        <v>0</v>
      </c>
      <c r="DA23" s="40">
        <f t="shared" si="25"/>
        <v>12885687.5</v>
      </c>
      <c r="DB23" s="67"/>
      <c r="DC23" s="85">
        <v>45823</v>
      </c>
      <c r="DD23" s="93"/>
      <c r="DE23" s="89"/>
      <c r="DF23" s="90"/>
      <c r="DH23" s="67"/>
      <c r="DI23" s="85">
        <v>45823</v>
      </c>
      <c r="DJ23" s="40"/>
      <c r="DK23" s="87"/>
      <c r="DL23" s="40"/>
      <c r="DM23" s="40">
        <v>0</v>
      </c>
      <c r="DN23" s="40">
        <f t="shared" si="1"/>
        <v>0</v>
      </c>
      <c r="DO23" s="67"/>
      <c r="DP23" s="85">
        <v>45823</v>
      </c>
      <c r="DQ23" s="40"/>
      <c r="DR23" s="87"/>
      <c r="DS23" s="40"/>
      <c r="DT23" s="40">
        <f t="shared" si="2"/>
        <v>0</v>
      </c>
      <c r="DU23" s="67"/>
      <c r="DV23" s="85">
        <v>45823</v>
      </c>
      <c r="DW23" s="40">
        <v>13483467.300000001</v>
      </c>
      <c r="DX23" s="87"/>
      <c r="DY23" s="40">
        <v>1884370</v>
      </c>
      <c r="DZ23" s="40">
        <v>17761532.699999999</v>
      </c>
      <c r="EA23" s="40">
        <f t="shared" si="3"/>
        <v>33129370</v>
      </c>
      <c r="EB23" s="40"/>
      <c r="EC23" s="85">
        <v>45823</v>
      </c>
      <c r="EE23" s="87"/>
      <c r="EH23" s="40">
        <f t="shared" si="0"/>
        <v>0</v>
      </c>
      <c r="EI23" s="40"/>
      <c r="EJ23" s="85">
        <v>45823</v>
      </c>
      <c r="EP23" s="85">
        <v>45823</v>
      </c>
      <c r="EQ23" s="40">
        <v>7400000</v>
      </c>
      <c r="ER23" s="87">
        <v>5.5E-2</v>
      </c>
      <c r="ES23" s="40">
        <f t="shared" si="27"/>
        <v>1731950</v>
      </c>
      <c r="ET23" s="40">
        <f t="shared" si="4"/>
        <v>9131950</v>
      </c>
      <c r="EV23" s="85">
        <v>45823</v>
      </c>
      <c r="EY23" s="40">
        <f t="shared" si="28"/>
        <v>0</v>
      </c>
      <c r="EZ23" s="40">
        <f t="shared" si="5"/>
        <v>0</v>
      </c>
      <c r="FB23" s="85">
        <v>45823</v>
      </c>
      <c r="FC23" s="40">
        <v>3214301.35</v>
      </c>
      <c r="FD23" s="87">
        <v>6.25E-2</v>
      </c>
      <c r="FE23" s="40">
        <v>0</v>
      </c>
      <c r="FF23" s="40">
        <v>15570698.65</v>
      </c>
      <c r="FG23" s="40">
        <f t="shared" si="6"/>
        <v>18785000</v>
      </c>
      <c r="FI23" s="85">
        <v>45823</v>
      </c>
      <c r="FJ23" s="40">
        <v>205780.55000000002</v>
      </c>
      <c r="FK23" s="87">
        <v>6.7000000000000004E-2</v>
      </c>
      <c r="FL23" s="40">
        <v>0</v>
      </c>
      <c r="FM23" s="40">
        <v>1379219.45</v>
      </c>
      <c r="FN23" s="40">
        <f t="shared" si="7"/>
        <v>1585000</v>
      </c>
      <c r="FP23" s="85">
        <v>45823</v>
      </c>
      <c r="FU23" s="40">
        <f t="shared" si="8"/>
        <v>0</v>
      </c>
      <c r="FW23" s="85">
        <v>45823</v>
      </c>
      <c r="GB23" s="40">
        <f t="shared" si="9"/>
        <v>0</v>
      </c>
    </row>
    <row r="24" spans="1:184" x14ac:dyDescent="0.4">
      <c r="A24" s="118">
        <f t="shared" si="29"/>
        <v>48014</v>
      </c>
      <c r="B24" s="85">
        <v>48029</v>
      </c>
      <c r="C24" s="86">
        <f t="shared" si="10"/>
        <v>345354750</v>
      </c>
      <c r="D24" s="40">
        <f t="shared" si="11"/>
        <v>0</v>
      </c>
      <c r="F24" s="85">
        <v>46022</v>
      </c>
      <c r="G24" s="85"/>
      <c r="H24" s="85">
        <v>46006</v>
      </c>
      <c r="I24" s="40"/>
      <c r="O24" s="85">
        <v>46022</v>
      </c>
      <c r="P24" s="85"/>
      <c r="Q24" s="85">
        <v>46006</v>
      </c>
      <c r="R24" s="40">
        <f t="shared" si="30"/>
        <v>15031644</v>
      </c>
      <c r="S24" s="40">
        <f t="shared" si="31"/>
        <v>52580400.079999998</v>
      </c>
      <c r="T24" s="40">
        <f t="shared" si="32"/>
        <v>60213356</v>
      </c>
      <c r="U24" s="40">
        <f t="shared" si="33"/>
        <v>0</v>
      </c>
      <c r="V24" s="40">
        <f t="shared" si="12"/>
        <v>127825400.08</v>
      </c>
      <c r="X24" s="85">
        <v>46006</v>
      </c>
      <c r="Y24" s="40">
        <v>0</v>
      </c>
      <c r="Z24" s="101"/>
      <c r="AA24" s="40">
        <f t="shared" si="34"/>
        <v>1637750</v>
      </c>
      <c r="AB24" s="40">
        <v>0</v>
      </c>
      <c r="AC24" s="40"/>
      <c r="AD24" s="40">
        <f t="shared" si="13"/>
        <v>1637750</v>
      </c>
      <c r="AF24" s="85">
        <v>46006</v>
      </c>
      <c r="AG24" s="40">
        <v>0</v>
      </c>
      <c r="AH24" s="102"/>
      <c r="AI24" s="40">
        <f t="shared" si="36"/>
        <v>976778.88</v>
      </c>
      <c r="AJ24" s="40">
        <v>0</v>
      </c>
      <c r="AK24" s="40"/>
      <c r="AL24" s="40">
        <f t="shared" si="14"/>
        <v>976778.88</v>
      </c>
      <c r="AN24" s="85">
        <v>46006</v>
      </c>
      <c r="AO24" s="40">
        <v>0</v>
      </c>
      <c r="AP24" s="102"/>
      <c r="AQ24" s="40">
        <f t="shared" si="35"/>
        <v>976971.20000000007</v>
      </c>
      <c r="AR24" s="40">
        <v>0</v>
      </c>
      <c r="AS24" s="40"/>
      <c r="AT24" s="40">
        <f t="shared" si="15"/>
        <v>976971.20000000007</v>
      </c>
      <c r="AV24" s="85">
        <v>46006</v>
      </c>
      <c r="AW24" s="40"/>
      <c r="AX24" s="101"/>
      <c r="AY24" s="40"/>
      <c r="AZ24" s="101"/>
      <c r="BA24" s="40">
        <f t="shared" si="16"/>
        <v>19862625</v>
      </c>
      <c r="BB24" s="40"/>
      <c r="BC24" s="40"/>
      <c r="BD24" s="40">
        <f t="shared" si="17"/>
        <v>19862625</v>
      </c>
      <c r="BF24" s="85">
        <v>46006</v>
      </c>
      <c r="BG24" s="40"/>
      <c r="BH24" s="101"/>
      <c r="BI24" s="40"/>
      <c r="BJ24" s="40"/>
      <c r="BK24" s="40"/>
      <c r="BL24" s="40">
        <f t="shared" si="18"/>
        <v>0</v>
      </c>
      <c r="BN24" s="85">
        <v>46006</v>
      </c>
      <c r="BO24" s="40">
        <v>0</v>
      </c>
      <c r="BP24" s="101"/>
      <c r="BQ24" s="40">
        <v>4750125</v>
      </c>
      <c r="BR24" s="40">
        <v>0</v>
      </c>
      <c r="BS24" s="40"/>
      <c r="BT24" s="40">
        <f t="shared" si="19"/>
        <v>4750125</v>
      </c>
      <c r="BV24" s="85">
        <v>46006</v>
      </c>
      <c r="BW24" s="40">
        <v>5610000</v>
      </c>
      <c r="BX24" s="101">
        <v>0.05</v>
      </c>
      <c r="BY24" s="40">
        <v>1460250</v>
      </c>
      <c r="BZ24" s="40">
        <v>0</v>
      </c>
      <c r="CA24" s="40">
        <f t="shared" si="20"/>
        <v>7070250</v>
      </c>
      <c r="CC24" s="85">
        <v>46006</v>
      </c>
      <c r="CD24" s="40">
        <v>0</v>
      </c>
      <c r="CE24" s="40"/>
      <c r="CF24" s="40">
        <v>3425625</v>
      </c>
      <c r="CG24" s="40">
        <v>0</v>
      </c>
      <c r="CH24" s="40">
        <f t="shared" si="21"/>
        <v>3425625</v>
      </c>
      <c r="CJ24" s="85">
        <v>46006</v>
      </c>
      <c r="CK24" s="40">
        <v>0</v>
      </c>
      <c r="CL24" s="40"/>
      <c r="CM24" s="40">
        <v>1655375</v>
      </c>
      <c r="CN24" s="40">
        <f t="shared" si="22"/>
        <v>1655375</v>
      </c>
      <c r="CP24" s="85">
        <v>46006</v>
      </c>
      <c r="CQ24" s="40">
        <v>0</v>
      </c>
      <c r="CR24" s="87">
        <v>0</v>
      </c>
      <c r="CS24" s="40">
        <f t="shared" si="23"/>
        <v>2426875</v>
      </c>
      <c r="CT24" s="40">
        <f t="shared" si="24"/>
        <v>2426875</v>
      </c>
      <c r="CV24" s="85">
        <v>46006</v>
      </c>
      <c r="CW24" s="40">
        <v>0</v>
      </c>
      <c r="CX24" s="87">
        <v>0</v>
      </c>
      <c r="CY24" s="40">
        <v>12885687.5</v>
      </c>
      <c r="CZ24" s="40">
        <v>0</v>
      </c>
      <c r="DA24" s="40">
        <f t="shared" si="25"/>
        <v>12885687.5</v>
      </c>
      <c r="DB24" s="67"/>
      <c r="DC24" s="85">
        <v>46006</v>
      </c>
      <c r="DE24" s="87"/>
      <c r="DH24" s="67"/>
      <c r="DI24" s="85">
        <v>46006</v>
      </c>
      <c r="DJ24" s="40"/>
      <c r="DK24" s="87"/>
      <c r="DL24" s="40"/>
      <c r="DM24" s="40">
        <v>0</v>
      </c>
      <c r="DN24" s="40">
        <f t="shared" si="1"/>
        <v>0</v>
      </c>
      <c r="DO24" s="67"/>
      <c r="DP24" s="85">
        <v>46006</v>
      </c>
      <c r="DQ24" s="40"/>
      <c r="DR24" s="87"/>
      <c r="DS24" s="40"/>
      <c r="DT24" s="40">
        <f t="shared" si="2"/>
        <v>0</v>
      </c>
      <c r="DU24" s="67"/>
      <c r="DV24" s="85">
        <v>46006</v>
      </c>
      <c r="DW24" s="40">
        <v>4186644</v>
      </c>
      <c r="DX24" s="87"/>
      <c r="DY24" s="40">
        <v>993887.5</v>
      </c>
      <c r="DZ24" s="40">
        <v>60213356</v>
      </c>
      <c r="EA24" s="40">
        <f t="shared" si="3"/>
        <v>65393887.5</v>
      </c>
      <c r="EB24" s="40"/>
      <c r="EC24" s="85">
        <v>46006</v>
      </c>
      <c r="EE24" s="87"/>
      <c r="EH24" s="40">
        <f t="shared" si="0"/>
        <v>0</v>
      </c>
      <c r="EI24" s="40"/>
      <c r="EJ24" s="85">
        <v>46006</v>
      </c>
      <c r="EP24" s="85">
        <v>46006</v>
      </c>
      <c r="EQ24" s="40">
        <v>5235000</v>
      </c>
      <c r="ER24" s="87">
        <v>5.5E-2</v>
      </c>
      <c r="ES24" s="40">
        <f t="shared" si="27"/>
        <v>1528450</v>
      </c>
      <c r="ET24" s="40">
        <f t="shared" si="4"/>
        <v>6763450</v>
      </c>
      <c r="EV24" s="85">
        <v>46006</v>
      </c>
      <c r="EY24" s="40">
        <f t="shared" si="28"/>
        <v>0</v>
      </c>
      <c r="EZ24" s="40">
        <f t="shared" si="5"/>
        <v>0</v>
      </c>
      <c r="FB24" s="85">
        <v>46006</v>
      </c>
      <c r="FG24" s="40">
        <f t="shared" si="6"/>
        <v>0</v>
      </c>
      <c r="FI24" s="85">
        <v>46006</v>
      </c>
      <c r="FJ24" s="40"/>
      <c r="FK24" s="87">
        <v>0</v>
      </c>
      <c r="FL24" s="40">
        <v>0</v>
      </c>
      <c r="FM24" s="40">
        <v>0</v>
      </c>
      <c r="FN24" s="40">
        <f t="shared" si="7"/>
        <v>0</v>
      </c>
      <c r="FP24" s="85">
        <v>46006</v>
      </c>
      <c r="FU24" s="40">
        <f t="shared" si="8"/>
        <v>0</v>
      </c>
      <c r="FW24" s="85">
        <v>46006</v>
      </c>
      <c r="GB24" s="40">
        <f t="shared" si="9"/>
        <v>0</v>
      </c>
    </row>
    <row r="25" spans="1:184" x14ac:dyDescent="0.4">
      <c r="A25" s="118">
        <f t="shared" si="29"/>
        <v>48380</v>
      </c>
      <c r="B25" s="85">
        <v>48395</v>
      </c>
      <c r="C25" s="86">
        <f t="shared" si="10"/>
        <v>345342752.5</v>
      </c>
      <c r="D25" s="40">
        <f t="shared" si="11"/>
        <v>0</v>
      </c>
      <c r="F25" s="85">
        <v>46203</v>
      </c>
      <c r="G25" s="85"/>
      <c r="H25" s="85">
        <v>46188</v>
      </c>
      <c r="I25" s="40">
        <f>SUM(Y24:Y25,AG24:AG25,AO24:AO25,AW24:AW25,AY24:AY25,BG24:BG25,BO24:BO25,BW24:BW25,CD24:CD25,CK24:CK25,CQ24:CQ25,CW24:CW25,DD24:DD25,DJ24:DJ25,DQ24:DQ25,DW24:DW25,ED24:ED25,EK24:EK25,EQ24:EQ25,EW24:EW25,FC24:FC25,FJ24:FJ25,FQ24:FQ25,FX24:FX25)</f>
        <v>61079129.400000006</v>
      </c>
      <c r="J25" s="40">
        <f>SUM(AA24:AA25,AI24:AI25,AQ24:AQ25,BA24:BA25,BI24:BI25,BQ24:BQ25,BY24:BY25,CF24:CF25,CM24:CM25,CS24:CS25,CY24:CY25,DF24:DF25,DL24:DL25,DS24:DS25,DY24:DY25,EF24:EF25,EM24:EM25,ES24:ES25,EY24:EY25,FE24:FE25,FL24:FL25,FS24:FS25,FZ24:FZ25)</f>
        <v>104876587.66</v>
      </c>
      <c r="K25" s="40">
        <f>SUM(BB24:BB25,BJ24:BJ25,BR24:BR25,BZ24:BZ25,CG24:CG25,CZ24:CZ25,DM24:DM25,DZ24:DZ25,EG24:EG25,FF24:FF25,FM24:FM25,FT24:FT25,GA24:GA25)</f>
        <v>112065870.60000001</v>
      </c>
      <c r="L25" s="40">
        <f>SUM(AC24:AC25,AK24:AK25,AS24:AS25,BC24:BC25,BK24:BK25,BS24:BS25)</f>
        <v>0</v>
      </c>
      <c r="M25" s="40">
        <f>SUM(I25:L25)</f>
        <v>278021587.66000003</v>
      </c>
      <c r="O25" s="85">
        <v>46203</v>
      </c>
      <c r="P25" s="85"/>
      <c r="Q25" s="85">
        <v>46188</v>
      </c>
      <c r="R25" s="40">
        <f t="shared" si="30"/>
        <v>46047485.400000006</v>
      </c>
      <c r="S25" s="40">
        <f t="shared" si="31"/>
        <v>52296187.579999998</v>
      </c>
      <c r="T25" s="40">
        <f t="shared" si="32"/>
        <v>51852514.599999994</v>
      </c>
      <c r="U25" s="40">
        <f t="shared" si="33"/>
        <v>0</v>
      </c>
      <c r="V25" s="40">
        <f t="shared" si="12"/>
        <v>150196187.57999998</v>
      </c>
      <c r="X25" s="85">
        <v>46188</v>
      </c>
      <c r="Y25" s="40">
        <v>0</v>
      </c>
      <c r="Z25" s="101"/>
      <c r="AA25" s="40">
        <f t="shared" si="34"/>
        <v>1637750</v>
      </c>
      <c r="AB25" s="40">
        <v>0</v>
      </c>
      <c r="AC25" s="40"/>
      <c r="AD25" s="40">
        <f t="shared" si="13"/>
        <v>1637750</v>
      </c>
      <c r="AF25" s="85">
        <v>46188</v>
      </c>
      <c r="AG25" s="40">
        <v>0</v>
      </c>
      <c r="AH25" s="102"/>
      <c r="AI25" s="40">
        <f t="shared" si="36"/>
        <v>976778.88</v>
      </c>
      <c r="AJ25" s="40">
        <v>0</v>
      </c>
      <c r="AK25" s="40"/>
      <c r="AL25" s="40">
        <f t="shared" si="14"/>
        <v>976778.88</v>
      </c>
      <c r="AN25" s="85">
        <v>46188</v>
      </c>
      <c r="AO25" s="40">
        <v>0</v>
      </c>
      <c r="AP25" s="102"/>
      <c r="AQ25" s="40">
        <f t="shared" si="35"/>
        <v>976971.20000000007</v>
      </c>
      <c r="AR25" s="40">
        <v>0</v>
      </c>
      <c r="AS25" s="40"/>
      <c r="AT25" s="40">
        <f t="shared" si="15"/>
        <v>976971.20000000007</v>
      </c>
      <c r="AV25" s="85">
        <v>46188</v>
      </c>
      <c r="AW25" s="40"/>
      <c r="AX25" s="101"/>
      <c r="AY25" s="40"/>
      <c r="AZ25" s="101"/>
      <c r="BA25" s="40">
        <f t="shared" si="16"/>
        <v>19862625</v>
      </c>
      <c r="BB25" s="40"/>
      <c r="BC25" s="40"/>
      <c r="BD25" s="40">
        <f t="shared" si="17"/>
        <v>19862625</v>
      </c>
      <c r="BF25" s="85">
        <v>46188</v>
      </c>
      <c r="BG25" s="40"/>
      <c r="BH25" s="101"/>
      <c r="BI25" s="40"/>
      <c r="BJ25" s="40"/>
      <c r="BK25" s="40"/>
      <c r="BL25" s="40">
        <f t="shared" si="18"/>
        <v>0</v>
      </c>
      <c r="BN25" s="85">
        <v>46188</v>
      </c>
      <c r="BO25" s="40">
        <v>0</v>
      </c>
      <c r="BP25" s="101"/>
      <c r="BQ25" s="40">
        <v>4750125</v>
      </c>
      <c r="BR25" s="40">
        <v>0</v>
      </c>
      <c r="BS25" s="40"/>
      <c r="BT25" s="40">
        <f t="shared" si="19"/>
        <v>4750125</v>
      </c>
      <c r="BV25" s="85">
        <v>46188</v>
      </c>
      <c r="BW25" s="40">
        <v>0</v>
      </c>
      <c r="BY25" s="40">
        <v>1320000</v>
      </c>
      <c r="BZ25" s="40">
        <v>0</v>
      </c>
      <c r="CA25" s="40">
        <f t="shared" si="20"/>
        <v>1320000</v>
      </c>
      <c r="CC25" s="85">
        <v>46188</v>
      </c>
      <c r="CD25" s="40">
        <v>0</v>
      </c>
      <c r="CE25" s="40"/>
      <c r="CF25" s="40">
        <v>3425625</v>
      </c>
      <c r="CG25" s="40">
        <v>0</v>
      </c>
      <c r="CH25" s="40">
        <f t="shared" si="21"/>
        <v>3425625</v>
      </c>
      <c r="CJ25" s="85">
        <v>46188</v>
      </c>
      <c r="CK25" s="40">
        <v>0</v>
      </c>
      <c r="CL25" s="40"/>
      <c r="CM25" s="40">
        <v>1655375</v>
      </c>
      <c r="CN25" s="40">
        <f t="shared" si="22"/>
        <v>1655375</v>
      </c>
      <c r="CP25" s="85">
        <v>46188</v>
      </c>
      <c r="CQ25" s="40">
        <v>0</v>
      </c>
      <c r="CR25" s="87">
        <v>0</v>
      </c>
      <c r="CS25" s="40">
        <f t="shared" si="23"/>
        <v>2426875</v>
      </c>
      <c r="CT25" s="40">
        <f t="shared" si="24"/>
        <v>2426875</v>
      </c>
      <c r="CV25" s="85">
        <v>46188</v>
      </c>
      <c r="CW25" s="40">
        <v>0</v>
      </c>
      <c r="CX25" s="87">
        <v>0</v>
      </c>
      <c r="CY25" s="40">
        <v>12885687.5</v>
      </c>
      <c r="CZ25" s="40">
        <v>0</v>
      </c>
      <c r="DA25" s="40">
        <f t="shared" si="25"/>
        <v>12885687.5</v>
      </c>
      <c r="DB25" s="67"/>
      <c r="DC25" s="85">
        <v>46188</v>
      </c>
      <c r="DE25" s="87"/>
      <c r="DH25" s="67"/>
      <c r="DI25" s="85">
        <v>46188</v>
      </c>
      <c r="DJ25" s="40">
        <v>21747940.600000001</v>
      </c>
      <c r="DK25" s="87">
        <v>5.7000000000000002E-2</v>
      </c>
      <c r="DL25" s="40"/>
      <c r="DM25" s="40">
        <v>30687059.399999999</v>
      </c>
      <c r="DN25" s="40">
        <f t="shared" si="1"/>
        <v>52435000</v>
      </c>
      <c r="DO25" s="67"/>
      <c r="DP25" s="85">
        <v>46188</v>
      </c>
      <c r="DQ25" s="40"/>
      <c r="DR25" s="87"/>
      <c r="DS25" s="40"/>
      <c r="DT25" s="40">
        <f t="shared" si="2"/>
        <v>0</v>
      </c>
      <c r="DU25" s="67"/>
      <c r="DV25" s="85">
        <v>46188</v>
      </c>
      <c r="DW25" s="40">
        <v>13914756.800000001</v>
      </c>
      <c r="DX25" s="87"/>
      <c r="DY25" s="40">
        <v>993887.5</v>
      </c>
      <c r="DZ25" s="40">
        <v>18565243.199999999</v>
      </c>
      <c r="EA25" s="40">
        <f t="shared" si="3"/>
        <v>33473887.5</v>
      </c>
      <c r="EB25" s="40"/>
      <c r="EC25" s="85">
        <v>46188</v>
      </c>
      <c r="EE25" s="87"/>
      <c r="EH25" s="40">
        <f t="shared" si="0"/>
        <v>0</v>
      </c>
      <c r="EI25" s="40"/>
      <c r="EJ25" s="85">
        <v>46188</v>
      </c>
      <c r="EP25" s="85">
        <v>46188</v>
      </c>
      <c r="EQ25" s="40">
        <v>10025000</v>
      </c>
      <c r="ER25" s="87">
        <v>5.5E-2</v>
      </c>
      <c r="ES25" s="40">
        <f t="shared" si="27"/>
        <v>1384487.5</v>
      </c>
      <c r="ET25" s="40">
        <f t="shared" si="4"/>
        <v>11409487.5</v>
      </c>
      <c r="EV25" s="85">
        <v>46188</v>
      </c>
      <c r="EY25" s="40">
        <f t="shared" si="28"/>
        <v>0</v>
      </c>
      <c r="EZ25" s="40">
        <f t="shared" si="5"/>
        <v>0</v>
      </c>
      <c r="FB25" s="85">
        <v>46188</v>
      </c>
      <c r="FG25" s="40">
        <f t="shared" si="6"/>
        <v>0</v>
      </c>
      <c r="FI25" s="85">
        <v>46188</v>
      </c>
      <c r="FJ25" s="40">
        <v>359788</v>
      </c>
      <c r="FK25" s="87">
        <v>6.7000000000000004E-2</v>
      </c>
      <c r="FL25" s="40">
        <v>0</v>
      </c>
      <c r="FM25" s="40">
        <v>2600212</v>
      </c>
      <c r="FN25" s="40">
        <f t="shared" si="7"/>
        <v>2960000</v>
      </c>
      <c r="FP25" s="85">
        <v>46188</v>
      </c>
      <c r="FU25" s="40">
        <f t="shared" si="8"/>
        <v>0</v>
      </c>
      <c r="FW25" s="85">
        <v>46188</v>
      </c>
      <c r="GB25" s="40">
        <f t="shared" si="9"/>
        <v>0</v>
      </c>
    </row>
    <row r="26" spans="1:184" x14ac:dyDescent="0.4">
      <c r="A26" s="118">
        <f t="shared" si="29"/>
        <v>48745</v>
      </c>
      <c r="B26" s="85">
        <v>48760</v>
      </c>
      <c r="C26" s="86">
        <f t="shared" si="10"/>
        <v>345357377.5</v>
      </c>
      <c r="D26" s="40">
        <f t="shared" si="11"/>
        <v>0</v>
      </c>
      <c r="F26" s="85">
        <v>46387</v>
      </c>
      <c r="G26" s="85"/>
      <c r="H26" s="85">
        <v>46371</v>
      </c>
      <c r="I26" s="40"/>
      <c r="O26" s="85">
        <v>46387</v>
      </c>
      <c r="P26" s="85"/>
      <c r="Q26" s="85">
        <v>46371</v>
      </c>
      <c r="R26" s="40">
        <f t="shared" si="30"/>
        <v>107829290.40000001</v>
      </c>
      <c r="S26" s="40">
        <f t="shared" si="31"/>
        <v>51086700.079999998</v>
      </c>
      <c r="T26" s="40">
        <f t="shared" si="32"/>
        <v>39230709.600000001</v>
      </c>
      <c r="U26" s="40">
        <f t="shared" si="33"/>
        <v>0</v>
      </c>
      <c r="V26" s="40">
        <f t="shared" si="12"/>
        <v>198146700.08000001</v>
      </c>
      <c r="X26" s="85">
        <v>46371</v>
      </c>
      <c r="Y26" s="40">
        <v>0</v>
      </c>
      <c r="Z26" s="101"/>
      <c r="AA26" s="40">
        <f t="shared" si="34"/>
        <v>1637750</v>
      </c>
      <c r="AB26" s="40">
        <v>0</v>
      </c>
      <c r="AC26" s="40"/>
      <c r="AD26" s="40">
        <f t="shared" si="13"/>
        <v>1637750</v>
      </c>
      <c r="AF26" s="85">
        <v>46371</v>
      </c>
      <c r="AG26" s="40">
        <v>35995000</v>
      </c>
      <c r="AH26" s="102">
        <v>3.9550000000000002E-2</v>
      </c>
      <c r="AI26" s="40">
        <f t="shared" si="36"/>
        <v>976778.88</v>
      </c>
      <c r="AJ26" s="40">
        <v>0</v>
      </c>
      <c r="AK26" s="40"/>
      <c r="AL26" s="40">
        <f t="shared" si="14"/>
        <v>36971778.880000003</v>
      </c>
      <c r="AN26" s="85">
        <v>46371</v>
      </c>
      <c r="AO26" s="40">
        <v>0</v>
      </c>
      <c r="AP26" s="102"/>
      <c r="AQ26" s="40">
        <f t="shared" si="35"/>
        <v>976971.20000000007</v>
      </c>
      <c r="AR26" s="40">
        <v>0</v>
      </c>
      <c r="AS26" s="40"/>
      <c r="AT26" s="40">
        <f t="shared" si="15"/>
        <v>976971.20000000007</v>
      </c>
      <c r="AV26" s="85">
        <v>46371</v>
      </c>
      <c r="AW26" s="40"/>
      <c r="AX26" s="101"/>
      <c r="AY26" s="40"/>
      <c r="AZ26" s="101"/>
      <c r="BA26" s="40">
        <f t="shared" si="16"/>
        <v>19862625</v>
      </c>
      <c r="BB26" s="40"/>
      <c r="BC26" s="40"/>
      <c r="BD26" s="40">
        <f t="shared" si="17"/>
        <v>19862625</v>
      </c>
      <c r="BF26" s="85">
        <v>46371</v>
      </c>
      <c r="BG26" s="40"/>
      <c r="BH26" s="101"/>
      <c r="BI26" s="40"/>
      <c r="BJ26" s="40"/>
      <c r="BK26" s="40"/>
      <c r="BL26" s="40">
        <f t="shared" si="18"/>
        <v>0</v>
      </c>
      <c r="BN26" s="85">
        <v>46371</v>
      </c>
      <c r="BO26" s="40">
        <v>0</v>
      </c>
      <c r="BP26" s="101"/>
      <c r="BQ26" s="40">
        <v>4750125</v>
      </c>
      <c r="BR26" s="40">
        <v>0</v>
      </c>
      <c r="BS26" s="40"/>
      <c r="BT26" s="40">
        <f t="shared" si="19"/>
        <v>4750125</v>
      </c>
      <c r="BV26" s="85">
        <v>46371</v>
      </c>
      <c r="BW26" s="40">
        <v>16325000</v>
      </c>
      <c r="BX26" s="101">
        <v>0.05</v>
      </c>
      <c r="BY26" s="40">
        <v>1320000</v>
      </c>
      <c r="BZ26" s="40">
        <v>0</v>
      </c>
      <c r="CA26" s="40">
        <f t="shared" si="20"/>
        <v>17645000</v>
      </c>
      <c r="CC26" s="85">
        <v>46371</v>
      </c>
      <c r="CD26" s="40">
        <v>0</v>
      </c>
      <c r="CE26" s="40"/>
      <c r="CF26" s="40">
        <v>3425625</v>
      </c>
      <c r="CG26" s="40">
        <v>0</v>
      </c>
      <c r="CH26" s="40">
        <f t="shared" si="21"/>
        <v>3425625</v>
      </c>
      <c r="CJ26" s="85">
        <v>46371</v>
      </c>
      <c r="CK26" s="40">
        <v>0</v>
      </c>
      <c r="CL26" s="40"/>
      <c r="CM26" s="40">
        <v>1655375</v>
      </c>
      <c r="CN26" s="40">
        <f t="shared" si="22"/>
        <v>1655375</v>
      </c>
      <c r="CP26" s="85">
        <v>46371</v>
      </c>
      <c r="CQ26" s="40">
        <v>0</v>
      </c>
      <c r="CR26" s="87">
        <v>0</v>
      </c>
      <c r="CS26" s="40">
        <f t="shared" si="23"/>
        <v>2426875</v>
      </c>
      <c r="CT26" s="40">
        <f t="shared" si="24"/>
        <v>2426875</v>
      </c>
      <c r="CV26" s="85">
        <v>46371</v>
      </c>
      <c r="CW26" s="40">
        <v>47570000</v>
      </c>
      <c r="CX26" s="87">
        <v>0.05</v>
      </c>
      <c r="CY26" s="40">
        <v>12885687.5</v>
      </c>
      <c r="CZ26" s="40">
        <v>0</v>
      </c>
      <c r="DA26" s="40">
        <f t="shared" si="25"/>
        <v>60455687.5</v>
      </c>
      <c r="DB26" s="67"/>
      <c r="DC26" s="85">
        <v>46371</v>
      </c>
      <c r="DE26" s="87"/>
      <c r="DH26" s="67"/>
      <c r="DI26" s="85">
        <v>46371</v>
      </c>
      <c r="DJ26" s="40"/>
      <c r="DK26" s="87"/>
      <c r="DL26" s="40"/>
      <c r="DM26" s="40">
        <v>0</v>
      </c>
      <c r="DN26" s="40">
        <f t="shared" si="1"/>
        <v>0</v>
      </c>
      <c r="DO26" s="67"/>
      <c r="DP26" s="85">
        <v>46371</v>
      </c>
      <c r="DQ26" s="40"/>
      <c r="DR26" s="87"/>
      <c r="DS26" s="40"/>
      <c r="DT26" s="40">
        <f t="shared" si="2"/>
        <v>0</v>
      </c>
      <c r="DU26" s="67"/>
      <c r="DV26" s="85">
        <v>46371</v>
      </c>
      <c r="DW26" s="40">
        <v>2409290.4</v>
      </c>
      <c r="DX26" s="87"/>
      <c r="DY26" s="40">
        <v>60087.5</v>
      </c>
      <c r="DZ26" s="40">
        <v>39230709.600000001</v>
      </c>
      <c r="EA26" s="40">
        <f t="shared" si="3"/>
        <v>41700087.5</v>
      </c>
      <c r="EB26" s="40"/>
      <c r="EC26" s="85">
        <v>46371</v>
      </c>
      <c r="EE26" s="87"/>
      <c r="EH26" s="40">
        <f t="shared" si="0"/>
        <v>0</v>
      </c>
      <c r="EI26" s="40"/>
      <c r="EJ26" s="85">
        <v>46371</v>
      </c>
      <c r="EP26" s="85">
        <v>46371</v>
      </c>
      <c r="EQ26" s="40">
        <v>5530000</v>
      </c>
      <c r="ER26" s="87">
        <v>5.5E-2</v>
      </c>
      <c r="ES26" s="40">
        <f t="shared" si="27"/>
        <v>1108800</v>
      </c>
      <c r="ET26" s="40">
        <f t="shared" si="4"/>
        <v>6638800</v>
      </c>
      <c r="EV26" s="85">
        <v>46371</v>
      </c>
      <c r="EY26" s="40">
        <f t="shared" si="28"/>
        <v>0</v>
      </c>
      <c r="EZ26" s="40">
        <f t="shared" si="5"/>
        <v>0</v>
      </c>
      <c r="FB26" s="85">
        <v>46371</v>
      </c>
      <c r="FG26" s="40">
        <f t="shared" si="6"/>
        <v>0</v>
      </c>
      <c r="FI26" s="85">
        <v>46371</v>
      </c>
      <c r="FJ26" s="40"/>
      <c r="FK26" s="87">
        <v>0</v>
      </c>
      <c r="FL26" s="40">
        <v>0</v>
      </c>
      <c r="FM26" s="40">
        <v>0</v>
      </c>
      <c r="FN26" s="40">
        <f t="shared" si="7"/>
        <v>0</v>
      </c>
      <c r="FP26" s="85">
        <v>46371</v>
      </c>
      <c r="FU26" s="40">
        <f t="shared" si="8"/>
        <v>0</v>
      </c>
      <c r="FW26" s="85">
        <v>46371</v>
      </c>
      <c r="GB26" s="40">
        <f t="shared" si="9"/>
        <v>0</v>
      </c>
    </row>
    <row r="27" spans="1:184" x14ac:dyDescent="0.4">
      <c r="A27" s="118">
        <f t="shared" si="29"/>
        <v>49110</v>
      </c>
      <c r="B27" s="85">
        <v>49125</v>
      </c>
      <c r="C27" s="86">
        <f t="shared" si="10"/>
        <v>345345002.5</v>
      </c>
      <c r="D27" s="40">
        <f t="shared" si="11"/>
        <v>0</v>
      </c>
      <c r="F27" s="85">
        <v>46568</v>
      </c>
      <c r="G27" s="85"/>
      <c r="H27" s="85">
        <v>46553</v>
      </c>
      <c r="I27" s="40">
        <f>SUM(Y26:Y27,AG26:AG27,AO26:AO27,AW26:AW27,AY26:AY27,BG26:BG27,BO26:BO27,BW26:BW27,CD26:CD27,CK26:CK27,CQ26:CQ27,CW26:CW27,DD26:DD27,DJ26:DJ27,DQ26:DQ27,DW26:DW27,ED26:ED27,EK26:EK27,EQ26:EQ27,EW26:EW27,FC26:FC27,FJ26:FJ27,FQ26:FQ27,FX26:FX27)</f>
        <v>144264224.5</v>
      </c>
      <c r="J27" s="40">
        <f>SUM(AA26:AA27,AI26:AI27,AQ26:AQ27,BA26:BA27,BI26:BI27,BQ26:BQ27,BY26:BY27,CF26:CF27,CM26:CM27,CS26:CS27,CY26:CY27,DF26:DF27,DL26:DL27,DS26:DS27,DY26:DY27,EF26:EF27,EM26:EM27,ES26:ES27,EY26:EY27,FE26:FE27,FL26:FL27,FS26:FS27,FZ26:FZ27)</f>
        <v>99712149.030000001</v>
      </c>
      <c r="K27" s="40">
        <f>SUM(BB26:BB27,BJ26:BJ27,BR26:BR27,BZ26:BZ27,CG26:CG27,CZ26:CZ27,DM26:DM27,DZ26:DZ27,EG26:EG27,FF26:FF27,FM26:FM27,FT26:FT27,GA26:GA27)</f>
        <v>82560775.5</v>
      </c>
      <c r="L27" s="40">
        <f>SUM(AC26:AC27,AK26:AK27,AS26:AS27,BC26:BC27,BK26:BK27,BS26:BS27)</f>
        <v>0</v>
      </c>
      <c r="M27" s="40">
        <f>SUM(I27:L27)</f>
        <v>326537149.02999997</v>
      </c>
      <c r="O27" s="85">
        <v>46568</v>
      </c>
      <c r="P27" s="85"/>
      <c r="Q27" s="85">
        <v>46553</v>
      </c>
      <c r="R27" s="40">
        <f t="shared" si="30"/>
        <v>36434934.099999994</v>
      </c>
      <c r="S27" s="40">
        <f t="shared" si="31"/>
        <v>48625448.950000003</v>
      </c>
      <c r="T27" s="40">
        <f t="shared" si="32"/>
        <v>43330065.899999999</v>
      </c>
      <c r="U27" s="40">
        <f t="shared" si="33"/>
        <v>0</v>
      </c>
      <c r="V27" s="40">
        <f t="shared" si="12"/>
        <v>128390448.94999999</v>
      </c>
      <c r="X27" s="85">
        <v>46553</v>
      </c>
      <c r="Y27" s="40">
        <v>0</v>
      </c>
      <c r="Z27" s="101"/>
      <c r="AA27" s="40">
        <f t="shared" si="34"/>
        <v>1637750</v>
      </c>
      <c r="AB27" s="40">
        <v>0</v>
      </c>
      <c r="AC27" s="40"/>
      <c r="AD27" s="40">
        <f t="shared" si="13"/>
        <v>1637750</v>
      </c>
      <c r="AF27" s="85">
        <v>46553</v>
      </c>
      <c r="AG27" s="40">
        <v>0</v>
      </c>
      <c r="AH27" s="102"/>
      <c r="AI27" s="40">
        <f t="shared" si="36"/>
        <v>264977.75</v>
      </c>
      <c r="AJ27" s="40">
        <v>0</v>
      </c>
      <c r="AK27" s="40"/>
      <c r="AL27" s="40">
        <f t="shared" si="14"/>
        <v>264977.75</v>
      </c>
      <c r="AN27" s="85">
        <v>46553</v>
      </c>
      <c r="AO27" s="40">
        <v>0</v>
      </c>
      <c r="AP27" s="102"/>
      <c r="AQ27" s="40">
        <f t="shared" si="35"/>
        <v>976971.20000000007</v>
      </c>
      <c r="AR27" s="40">
        <v>0</v>
      </c>
      <c r="AS27" s="40"/>
      <c r="AT27" s="40">
        <f t="shared" si="15"/>
        <v>976971.20000000007</v>
      </c>
      <c r="AV27" s="85">
        <v>46553</v>
      </c>
      <c r="AW27" s="40"/>
      <c r="AX27" s="101"/>
      <c r="AY27" s="40"/>
      <c r="AZ27" s="101"/>
      <c r="BA27" s="40">
        <f t="shared" si="16"/>
        <v>19862625</v>
      </c>
      <c r="BB27" s="40"/>
      <c r="BC27" s="40"/>
      <c r="BD27" s="40">
        <f t="shared" si="17"/>
        <v>19862625</v>
      </c>
      <c r="BF27" s="85">
        <v>46553</v>
      </c>
      <c r="BG27" s="40"/>
      <c r="BH27" s="101"/>
      <c r="BI27" s="40"/>
      <c r="BJ27" s="40"/>
      <c r="BK27" s="40"/>
      <c r="BL27" s="40">
        <f t="shared" si="18"/>
        <v>0</v>
      </c>
      <c r="BN27" s="85">
        <v>46553</v>
      </c>
      <c r="BO27" s="40">
        <v>0</v>
      </c>
      <c r="BP27" s="101"/>
      <c r="BQ27" s="40">
        <v>4750125</v>
      </c>
      <c r="BR27" s="40">
        <v>0</v>
      </c>
      <c r="BS27" s="40"/>
      <c r="BT27" s="40">
        <f t="shared" si="19"/>
        <v>4750125</v>
      </c>
      <c r="BV27" s="85">
        <v>46553</v>
      </c>
      <c r="BW27" s="40">
        <v>0</v>
      </c>
      <c r="BY27" s="40">
        <v>911875</v>
      </c>
      <c r="BZ27" s="40">
        <v>0</v>
      </c>
      <c r="CA27" s="40">
        <f t="shared" si="20"/>
        <v>911875</v>
      </c>
      <c r="CC27" s="85">
        <v>46553</v>
      </c>
      <c r="CD27" s="40">
        <v>0</v>
      </c>
      <c r="CE27" s="40"/>
      <c r="CF27" s="40">
        <v>3425625</v>
      </c>
      <c r="CG27" s="40">
        <v>0</v>
      </c>
      <c r="CH27" s="40">
        <f t="shared" si="21"/>
        <v>3425625</v>
      </c>
      <c r="CJ27" s="85">
        <v>46553</v>
      </c>
      <c r="CK27" s="40">
        <v>0</v>
      </c>
      <c r="CL27" s="40"/>
      <c r="CM27" s="40">
        <v>1655375</v>
      </c>
      <c r="CN27" s="40">
        <f t="shared" si="22"/>
        <v>1655375</v>
      </c>
      <c r="CP27" s="85">
        <v>46553</v>
      </c>
      <c r="CQ27" s="40">
        <v>0</v>
      </c>
      <c r="CR27" s="87">
        <v>0</v>
      </c>
      <c r="CS27" s="40">
        <f t="shared" si="23"/>
        <v>2426875</v>
      </c>
      <c r="CT27" s="40">
        <f t="shared" si="24"/>
        <v>2426875</v>
      </c>
      <c r="CV27" s="85">
        <v>46553</v>
      </c>
      <c r="CW27" s="40">
        <v>0</v>
      </c>
      <c r="CX27" s="87">
        <v>0</v>
      </c>
      <c r="CY27" s="40">
        <v>11696437.5</v>
      </c>
      <c r="CZ27" s="40">
        <v>0</v>
      </c>
      <c r="DA27" s="40">
        <f t="shared" si="25"/>
        <v>11696437.5</v>
      </c>
      <c r="DB27" s="67"/>
      <c r="DC27" s="85">
        <v>46553</v>
      </c>
      <c r="DE27" s="87"/>
      <c r="DH27" s="67"/>
      <c r="DI27" s="85">
        <v>46553</v>
      </c>
      <c r="DJ27" s="40">
        <v>24622709.199999999</v>
      </c>
      <c r="DK27" s="87">
        <v>5.8299999999999998E-2</v>
      </c>
      <c r="DL27" s="40"/>
      <c r="DM27" s="40">
        <v>39512290.799999997</v>
      </c>
      <c r="DN27" s="40">
        <f t="shared" si="1"/>
        <v>64135000</v>
      </c>
      <c r="DO27" s="67"/>
      <c r="DP27" s="85">
        <v>46553</v>
      </c>
      <c r="DQ27" s="40"/>
      <c r="DR27" s="87"/>
      <c r="DS27" s="40"/>
      <c r="DT27" s="40">
        <f t="shared" si="2"/>
        <v>0</v>
      </c>
      <c r="DU27" s="67"/>
      <c r="DV27" s="85">
        <v>46553</v>
      </c>
      <c r="DW27" s="40">
        <v>895376.89999999991</v>
      </c>
      <c r="DX27" s="87"/>
      <c r="DY27" s="40">
        <v>60087.5</v>
      </c>
      <c r="DZ27" s="40">
        <v>1194623.1000000001</v>
      </c>
      <c r="EA27" s="40">
        <f t="shared" si="3"/>
        <v>2150087.5</v>
      </c>
      <c r="EB27" s="40"/>
      <c r="EC27" s="85">
        <v>46553</v>
      </c>
      <c r="EE27" s="87"/>
      <c r="EH27" s="40">
        <f t="shared" si="0"/>
        <v>0</v>
      </c>
      <c r="EI27" s="40"/>
      <c r="EJ27" s="85">
        <v>46553</v>
      </c>
      <c r="EP27" s="85">
        <v>46553</v>
      </c>
      <c r="EQ27" s="40">
        <v>10580000</v>
      </c>
      <c r="ER27" s="87">
        <v>5.5E-2</v>
      </c>
      <c r="ES27" s="40">
        <f t="shared" si="27"/>
        <v>956725</v>
      </c>
      <c r="ET27" s="40">
        <f t="shared" si="4"/>
        <v>11536725</v>
      </c>
      <c r="EV27" s="85">
        <v>46553</v>
      </c>
      <c r="EY27" s="40">
        <f t="shared" si="28"/>
        <v>0</v>
      </c>
      <c r="EZ27" s="40">
        <f t="shared" si="5"/>
        <v>0</v>
      </c>
      <c r="FB27" s="85">
        <v>46553</v>
      </c>
      <c r="FG27" s="40">
        <f t="shared" si="6"/>
        <v>0</v>
      </c>
      <c r="FI27" s="85">
        <v>46553</v>
      </c>
      <c r="FJ27" s="40">
        <v>336848</v>
      </c>
      <c r="FK27" s="87">
        <v>6.7000000000000004E-2</v>
      </c>
      <c r="FL27" s="40">
        <v>0</v>
      </c>
      <c r="FM27" s="40">
        <v>2623152</v>
      </c>
      <c r="FN27" s="40">
        <f t="shared" si="7"/>
        <v>2960000</v>
      </c>
      <c r="FP27" s="85">
        <v>46553</v>
      </c>
      <c r="FU27" s="40">
        <f t="shared" si="8"/>
        <v>0</v>
      </c>
      <c r="FW27" s="85">
        <v>46553</v>
      </c>
      <c r="GB27" s="40">
        <f t="shared" si="9"/>
        <v>0</v>
      </c>
    </row>
    <row r="28" spans="1:184" x14ac:dyDescent="0.4">
      <c r="A28" s="118">
        <f t="shared" si="29"/>
        <v>49475</v>
      </c>
      <c r="B28" s="85">
        <v>49490</v>
      </c>
      <c r="C28" s="86">
        <f t="shared" si="10"/>
        <v>345355377.5</v>
      </c>
      <c r="D28" s="40">
        <f t="shared" si="11"/>
        <v>0</v>
      </c>
      <c r="F28" s="85">
        <v>46752</v>
      </c>
      <c r="G28" s="85"/>
      <c r="H28" s="85">
        <v>46736</v>
      </c>
      <c r="I28" s="40"/>
      <c r="O28" s="85">
        <v>46752</v>
      </c>
      <c r="P28" s="85"/>
      <c r="Q28" s="85">
        <v>46736</v>
      </c>
      <c r="R28" s="40">
        <f t="shared" si="30"/>
        <v>143695000</v>
      </c>
      <c r="S28" s="40">
        <f t="shared" si="31"/>
        <v>48274411.450000003</v>
      </c>
      <c r="T28" s="40">
        <f t="shared" si="32"/>
        <v>0</v>
      </c>
      <c r="U28" s="40">
        <f t="shared" si="33"/>
        <v>0</v>
      </c>
      <c r="V28" s="40">
        <f t="shared" si="12"/>
        <v>191969411.44999999</v>
      </c>
      <c r="X28" s="85">
        <v>46736</v>
      </c>
      <c r="Y28" s="40">
        <v>0</v>
      </c>
      <c r="Z28" s="101"/>
      <c r="AA28" s="40">
        <f t="shared" si="34"/>
        <v>1637750</v>
      </c>
      <c r="AB28" s="40">
        <v>0</v>
      </c>
      <c r="AC28" s="40"/>
      <c r="AD28" s="40">
        <f t="shared" si="13"/>
        <v>1637750</v>
      </c>
      <c r="AF28" s="85">
        <v>46736</v>
      </c>
      <c r="AG28" s="40">
        <v>12910000</v>
      </c>
      <c r="AH28" s="102">
        <v>4.1050000000000003E-2</v>
      </c>
      <c r="AI28" s="40">
        <f t="shared" si="36"/>
        <v>264977.75</v>
      </c>
      <c r="AJ28" s="40">
        <v>0</v>
      </c>
      <c r="AK28" s="40"/>
      <c r="AL28" s="40">
        <f t="shared" si="14"/>
        <v>13174977.75</v>
      </c>
      <c r="AN28" s="85">
        <v>46736</v>
      </c>
      <c r="AO28" s="40">
        <v>18715000</v>
      </c>
      <c r="AP28" s="102">
        <v>4.1050000000000003E-2</v>
      </c>
      <c r="AQ28" s="40">
        <f>AO28*AP28/2+AQ29-0.005</f>
        <v>976971.20000000007</v>
      </c>
      <c r="AR28" s="40">
        <v>0</v>
      </c>
      <c r="AS28" s="40"/>
      <c r="AT28" s="40">
        <f t="shared" si="15"/>
        <v>19691971.199999999</v>
      </c>
      <c r="AV28" s="85">
        <v>46736</v>
      </c>
      <c r="AW28" s="40"/>
      <c r="AX28" s="101"/>
      <c r="AY28" s="40"/>
      <c r="AZ28" s="101"/>
      <c r="BA28" s="40">
        <f t="shared" si="16"/>
        <v>19862625</v>
      </c>
      <c r="BB28" s="40"/>
      <c r="BC28" s="40"/>
      <c r="BD28" s="40">
        <f t="shared" si="17"/>
        <v>19862625</v>
      </c>
      <c r="BF28" s="85">
        <v>46736</v>
      </c>
      <c r="BG28" s="40"/>
      <c r="BH28" s="101"/>
      <c r="BI28" s="40"/>
      <c r="BJ28" s="40"/>
      <c r="BK28" s="40"/>
      <c r="BL28" s="40">
        <f t="shared" si="18"/>
        <v>0</v>
      </c>
      <c r="BN28" s="85">
        <v>46736</v>
      </c>
      <c r="BO28" s="40">
        <v>0</v>
      </c>
      <c r="BP28" s="101"/>
      <c r="BQ28" s="40">
        <v>4750125</v>
      </c>
      <c r="BR28" s="40">
        <v>0</v>
      </c>
      <c r="BS28" s="40"/>
      <c r="BT28" s="40">
        <f t="shared" si="19"/>
        <v>4750125</v>
      </c>
      <c r="BV28" s="85">
        <v>46736</v>
      </c>
      <c r="BW28" s="40">
        <v>1880000</v>
      </c>
      <c r="BX28" s="101">
        <v>0.05</v>
      </c>
      <c r="BY28" s="40">
        <v>911875</v>
      </c>
      <c r="BZ28" s="40">
        <v>0</v>
      </c>
      <c r="CA28" s="40">
        <f t="shared" si="20"/>
        <v>2791875</v>
      </c>
      <c r="CC28" s="85">
        <v>46736</v>
      </c>
      <c r="CD28" s="40">
        <v>0</v>
      </c>
      <c r="CE28" s="40"/>
      <c r="CF28" s="40">
        <v>3425625</v>
      </c>
      <c r="CG28" s="40">
        <v>0</v>
      </c>
      <c r="CH28" s="40">
        <f t="shared" si="21"/>
        <v>3425625</v>
      </c>
      <c r="CJ28" s="85">
        <v>46736</v>
      </c>
      <c r="CK28" s="40">
        <v>0</v>
      </c>
      <c r="CL28" s="40"/>
      <c r="CM28" s="40">
        <v>1655375</v>
      </c>
      <c r="CN28" s="40">
        <f t="shared" si="22"/>
        <v>1655375</v>
      </c>
      <c r="CP28" s="85">
        <v>46736</v>
      </c>
      <c r="CQ28" s="40">
        <v>0</v>
      </c>
      <c r="CR28" s="87">
        <v>0</v>
      </c>
      <c r="CS28" s="40">
        <f t="shared" si="23"/>
        <v>2426875</v>
      </c>
      <c r="CT28" s="40">
        <f t="shared" si="24"/>
        <v>2426875</v>
      </c>
      <c r="CV28" s="85">
        <v>46736</v>
      </c>
      <c r="CW28" s="40">
        <v>104355000</v>
      </c>
      <c r="CX28" s="87">
        <v>0.05</v>
      </c>
      <c r="CY28" s="40">
        <v>11696437.5</v>
      </c>
      <c r="CZ28" s="40">
        <v>0</v>
      </c>
      <c r="DA28" s="40">
        <f t="shared" si="25"/>
        <v>116051437.5</v>
      </c>
      <c r="DB28" s="67"/>
      <c r="DC28" s="85">
        <v>46736</v>
      </c>
      <c r="DE28" s="87"/>
      <c r="DH28" s="67"/>
      <c r="DI28" s="85">
        <v>46736</v>
      </c>
      <c r="DJ28" s="40"/>
      <c r="DK28" s="87"/>
      <c r="DL28" s="40"/>
      <c r="DM28" s="40">
        <v>0</v>
      </c>
      <c r="DN28" s="40">
        <f t="shared" si="1"/>
        <v>0</v>
      </c>
      <c r="DO28" s="67"/>
      <c r="DP28" s="85">
        <v>46736</v>
      </c>
      <c r="DQ28" s="40"/>
      <c r="DR28" s="87"/>
      <c r="DS28" s="40"/>
      <c r="DT28" s="40">
        <f t="shared" si="2"/>
        <v>0</v>
      </c>
      <c r="DU28" s="67"/>
      <c r="DV28" s="85">
        <v>46736</v>
      </c>
      <c r="DW28" s="40"/>
      <c r="DX28" s="87"/>
      <c r="DY28" s="40">
        <v>0</v>
      </c>
      <c r="DZ28" s="40">
        <v>0</v>
      </c>
      <c r="EA28" s="40">
        <f t="shared" si="3"/>
        <v>0</v>
      </c>
      <c r="EB28" s="40"/>
      <c r="EC28" s="85">
        <v>46736</v>
      </c>
      <c r="EE28" s="87"/>
      <c r="EH28" s="40">
        <f t="shared" si="0"/>
        <v>0</v>
      </c>
      <c r="EI28" s="40"/>
      <c r="EJ28" s="85">
        <v>46736</v>
      </c>
      <c r="EP28" s="85">
        <v>46736</v>
      </c>
      <c r="EQ28" s="40">
        <v>5835000</v>
      </c>
      <c r="ER28" s="87">
        <v>5.5E-2</v>
      </c>
      <c r="ES28" s="40">
        <f t="shared" si="27"/>
        <v>665775</v>
      </c>
      <c r="ET28" s="40">
        <f t="shared" si="4"/>
        <v>6500775</v>
      </c>
      <c r="EV28" s="85">
        <v>46736</v>
      </c>
      <c r="EY28" s="40">
        <f t="shared" si="28"/>
        <v>0</v>
      </c>
      <c r="EZ28" s="40">
        <f t="shared" si="5"/>
        <v>0</v>
      </c>
      <c r="FB28" s="85">
        <v>46736</v>
      </c>
      <c r="FG28" s="40">
        <f t="shared" si="6"/>
        <v>0</v>
      </c>
      <c r="FI28" s="85">
        <v>46736</v>
      </c>
      <c r="FJ28" s="40"/>
      <c r="FK28" s="87">
        <v>0</v>
      </c>
      <c r="FL28" s="40">
        <v>0</v>
      </c>
      <c r="FM28" s="40">
        <v>0</v>
      </c>
      <c r="FN28" s="40">
        <f t="shared" si="7"/>
        <v>0</v>
      </c>
      <c r="FP28" s="85">
        <v>46736</v>
      </c>
      <c r="FU28" s="40">
        <f t="shared" si="8"/>
        <v>0</v>
      </c>
      <c r="FW28" s="85">
        <v>46736</v>
      </c>
      <c r="GB28" s="40">
        <f t="shared" si="9"/>
        <v>0</v>
      </c>
    </row>
    <row r="29" spans="1:184" x14ac:dyDescent="0.4">
      <c r="A29" s="118">
        <f t="shared" si="29"/>
        <v>49841</v>
      </c>
      <c r="B29" s="85">
        <v>49856</v>
      </c>
      <c r="C29" s="86">
        <f t="shared" si="10"/>
        <v>345347835</v>
      </c>
      <c r="D29" s="40">
        <f t="shared" si="11"/>
        <v>0</v>
      </c>
      <c r="F29" s="85">
        <v>46934</v>
      </c>
      <c r="G29" s="85"/>
      <c r="H29" s="85">
        <v>46919</v>
      </c>
      <c r="I29" s="40">
        <f>SUM(Y28:Y29,AG28:AG29,AO28:AO29,AW28:AW29,AY28:AY29,BG28:BG29,BO28:BO29,BW28:BW29,CD28:CD29,CK28:CK29,CQ28:CQ29,CW28:CW29,DD28:DD29,DJ28:DJ29,DQ28:DQ29,DW28:DW29,ED28:ED29,EK28:EK29,EQ28:EQ29,EW28:EW29,FC28:FC29,FJ28:FJ29,FQ28:FQ29,FX28:FX29)</f>
        <v>159597687.30000001</v>
      </c>
      <c r="J29" s="40">
        <f>SUM(AA28:AA29,AI28:AI29,AQ28:AQ29,BA28:BA29,BI28:BI29,BQ28:BQ29,BY28:BY29,CF28:CF29,CM28:CM29,CS28:CS29,CY28:CY29,DF28:DF29,DL28:DL29,DS28:DS29,DY28:DY29,EF28:EF29,EM28:EM29,ES28:ES29,EY28:EY29,FE28:FE29,FL28:FL29,FS28:FS29,FZ28:FZ29)</f>
        <v>93083382.280000001</v>
      </c>
      <c r="K29" s="40">
        <f>SUM(BB28:BB29,BJ28:BJ29,BR28:BR29,BZ28:BZ29,CG28:CG29,CZ28:CZ29,DM28:DM29,DZ28:DZ29,EG28:EG29,FF28:FF29,FM28:FM29,FT28:FT29,GA28:GA29)</f>
        <v>83087312.700000003</v>
      </c>
      <c r="L29" s="40">
        <f>SUM(AC28:AC29,AK28:AK29,AS28:AS29,BC28:BC29,BK28:BK29,BS28:BS29)</f>
        <v>0</v>
      </c>
      <c r="M29" s="40">
        <f>SUM(I29:L29)</f>
        <v>335768382.28000003</v>
      </c>
      <c r="O29" s="85">
        <v>46934</v>
      </c>
      <c r="P29" s="85"/>
      <c r="Q29" s="85">
        <v>46919</v>
      </c>
      <c r="R29" s="40">
        <f t="shared" si="30"/>
        <v>15902687.300000001</v>
      </c>
      <c r="S29" s="40">
        <f t="shared" si="31"/>
        <v>44808970.829999998</v>
      </c>
      <c r="T29" s="40">
        <f t="shared" si="32"/>
        <v>83087312.700000003</v>
      </c>
      <c r="U29" s="40">
        <f t="shared" si="33"/>
        <v>0</v>
      </c>
      <c r="V29" s="40">
        <f t="shared" si="12"/>
        <v>143798970.82999998</v>
      </c>
      <c r="X29" s="85">
        <v>46919</v>
      </c>
      <c r="Y29" s="40">
        <v>0</v>
      </c>
      <c r="Z29" s="101"/>
      <c r="AA29" s="40">
        <f t="shared" si="34"/>
        <v>1637750</v>
      </c>
      <c r="AB29" s="40">
        <v>0</v>
      </c>
      <c r="AC29" s="40"/>
      <c r="AD29" s="40">
        <f t="shared" si="13"/>
        <v>1637750</v>
      </c>
      <c r="AF29" s="85">
        <v>46919</v>
      </c>
      <c r="AG29" s="40">
        <v>0</v>
      </c>
      <c r="AH29" s="102"/>
      <c r="AI29" s="40">
        <f t="shared" si="36"/>
        <v>0</v>
      </c>
      <c r="AJ29" s="40">
        <v>0</v>
      </c>
      <c r="AK29" s="40"/>
      <c r="AL29" s="40">
        <f t="shared" si="14"/>
        <v>0</v>
      </c>
      <c r="AN29" s="85">
        <v>46919</v>
      </c>
      <c r="AO29" s="40">
        <v>0</v>
      </c>
      <c r="AP29" s="102"/>
      <c r="AQ29" s="40">
        <f t="shared" si="35"/>
        <v>592845.82999999996</v>
      </c>
      <c r="AR29" s="40">
        <v>0</v>
      </c>
      <c r="AS29" s="40"/>
      <c r="AT29" s="40">
        <f t="shared" si="15"/>
        <v>592845.82999999996</v>
      </c>
      <c r="AV29" s="85">
        <v>46919</v>
      </c>
      <c r="AW29" s="40"/>
      <c r="AX29" s="101"/>
      <c r="AY29" s="40"/>
      <c r="AZ29" s="101"/>
      <c r="BA29" s="40">
        <f t="shared" si="16"/>
        <v>19862625</v>
      </c>
      <c r="BB29" s="40"/>
      <c r="BC29" s="40"/>
      <c r="BD29" s="40">
        <f t="shared" si="17"/>
        <v>19862625</v>
      </c>
      <c r="BF29" s="85">
        <v>46919</v>
      </c>
      <c r="BG29" s="40"/>
      <c r="BH29" s="101"/>
      <c r="BI29" s="40"/>
      <c r="BJ29" s="40"/>
      <c r="BK29" s="40"/>
      <c r="BL29" s="40">
        <f t="shared" si="18"/>
        <v>0</v>
      </c>
      <c r="BN29" s="85">
        <v>46919</v>
      </c>
      <c r="BO29" s="40">
        <v>0</v>
      </c>
      <c r="BP29" s="101"/>
      <c r="BQ29" s="40">
        <v>4750125</v>
      </c>
      <c r="BR29" s="40">
        <v>0</v>
      </c>
      <c r="BS29" s="40"/>
      <c r="BT29" s="40">
        <f t="shared" si="19"/>
        <v>4750125</v>
      </c>
      <c r="BV29" s="85">
        <v>46919</v>
      </c>
      <c r="BW29" s="40">
        <v>0</v>
      </c>
      <c r="BY29" s="40">
        <v>864875</v>
      </c>
      <c r="BZ29" s="40">
        <v>0</v>
      </c>
      <c r="CA29" s="40">
        <f t="shared" si="20"/>
        <v>864875</v>
      </c>
      <c r="CC29" s="85">
        <v>46919</v>
      </c>
      <c r="CD29" s="40">
        <v>0</v>
      </c>
      <c r="CE29" s="40"/>
      <c r="CF29" s="40">
        <v>3425625</v>
      </c>
      <c r="CG29" s="40">
        <v>0</v>
      </c>
      <c r="CH29" s="40">
        <f t="shared" si="21"/>
        <v>3425625</v>
      </c>
      <c r="CJ29" s="85">
        <v>46919</v>
      </c>
      <c r="CK29" s="40">
        <v>0</v>
      </c>
      <c r="CL29" s="40"/>
      <c r="CM29" s="40">
        <v>1655375</v>
      </c>
      <c r="CN29" s="40">
        <f t="shared" si="22"/>
        <v>1655375</v>
      </c>
      <c r="CP29" s="85">
        <v>46919</v>
      </c>
      <c r="CQ29" s="40">
        <v>0</v>
      </c>
      <c r="CR29" s="87">
        <v>0</v>
      </c>
      <c r="CS29" s="40">
        <f t="shared" si="23"/>
        <v>2426875</v>
      </c>
      <c r="CT29" s="40">
        <f t="shared" si="24"/>
        <v>2426875</v>
      </c>
      <c r="CV29" s="85">
        <v>46919</v>
      </c>
      <c r="CW29" s="40">
        <v>0</v>
      </c>
      <c r="CX29" s="87">
        <v>0</v>
      </c>
      <c r="CY29" s="40">
        <v>9087562.5</v>
      </c>
      <c r="CZ29" s="40">
        <v>0</v>
      </c>
      <c r="DA29" s="40">
        <f t="shared" si="25"/>
        <v>9087562.5</v>
      </c>
      <c r="DB29" s="67"/>
      <c r="DC29" s="85">
        <v>46919</v>
      </c>
      <c r="DE29" s="87"/>
      <c r="DH29" s="67"/>
      <c r="DI29" s="85">
        <v>46919</v>
      </c>
      <c r="DJ29" s="40"/>
      <c r="DK29" s="87"/>
      <c r="DL29" s="40"/>
      <c r="DM29" s="40">
        <v>0</v>
      </c>
      <c r="DN29" s="40">
        <f t="shared" si="1"/>
        <v>0</v>
      </c>
      <c r="DO29" s="67"/>
      <c r="DP29" s="85">
        <v>46919</v>
      </c>
      <c r="DQ29" s="40"/>
      <c r="DR29" s="87"/>
      <c r="DS29" s="40"/>
      <c r="DT29" s="40">
        <f t="shared" si="2"/>
        <v>0</v>
      </c>
      <c r="DU29" s="67"/>
      <c r="DV29" s="85">
        <v>46919</v>
      </c>
      <c r="DW29" s="40"/>
      <c r="DX29" s="87"/>
      <c r="DY29" s="40">
        <v>0</v>
      </c>
      <c r="DZ29" s="40">
        <v>0</v>
      </c>
      <c r="EA29" s="40">
        <f t="shared" si="3"/>
        <v>0</v>
      </c>
      <c r="EB29" s="40"/>
      <c r="EC29" s="85">
        <v>46919</v>
      </c>
      <c r="EE29" s="87"/>
      <c r="EH29" s="40">
        <f t="shared" si="0"/>
        <v>0</v>
      </c>
      <c r="EI29" s="40"/>
      <c r="EJ29" s="85">
        <v>46919</v>
      </c>
      <c r="EP29" s="85">
        <v>46919</v>
      </c>
      <c r="EQ29" s="40">
        <v>5995000</v>
      </c>
      <c r="ER29" s="87">
        <v>5.5E-2</v>
      </c>
      <c r="ES29" s="40">
        <f t="shared" si="27"/>
        <v>505312.5</v>
      </c>
      <c r="ET29" s="40">
        <f t="shared" si="4"/>
        <v>6500312.5</v>
      </c>
      <c r="EV29" s="85">
        <v>46919</v>
      </c>
      <c r="EY29" s="40">
        <f t="shared" si="28"/>
        <v>0</v>
      </c>
      <c r="EZ29" s="40">
        <f t="shared" si="5"/>
        <v>0</v>
      </c>
      <c r="FB29" s="85">
        <v>46919</v>
      </c>
      <c r="FG29" s="40">
        <f t="shared" si="6"/>
        <v>0</v>
      </c>
      <c r="FI29" s="85">
        <v>46919</v>
      </c>
      <c r="FJ29" s="40">
        <v>9907687.3000000007</v>
      </c>
      <c r="FK29" s="87">
        <v>6.7000000000000004E-2</v>
      </c>
      <c r="FL29" s="40">
        <v>0</v>
      </c>
      <c r="FM29" s="40">
        <v>83087312.700000003</v>
      </c>
      <c r="FN29" s="40">
        <f t="shared" si="7"/>
        <v>92995000</v>
      </c>
      <c r="FP29" s="85">
        <v>46919</v>
      </c>
      <c r="FU29" s="40">
        <f t="shared" si="8"/>
        <v>0</v>
      </c>
      <c r="FW29" s="85">
        <v>46919</v>
      </c>
      <c r="GB29" s="40">
        <f t="shared" si="9"/>
        <v>0</v>
      </c>
    </row>
    <row r="30" spans="1:184" x14ac:dyDescent="0.4">
      <c r="A30" s="118">
        <f t="shared" si="29"/>
        <v>50206</v>
      </c>
      <c r="B30" s="85">
        <v>50221</v>
      </c>
      <c r="C30" s="86">
        <f t="shared" si="10"/>
        <v>345352247.5</v>
      </c>
      <c r="D30" s="40">
        <f t="shared" si="11"/>
        <v>0</v>
      </c>
      <c r="F30" s="85">
        <v>47118</v>
      </c>
      <c r="G30" s="85"/>
      <c r="H30" s="85">
        <v>47102</v>
      </c>
      <c r="I30" s="40"/>
      <c r="O30" s="85">
        <v>47118</v>
      </c>
      <c r="P30" s="85"/>
      <c r="Q30" s="85">
        <v>47102</v>
      </c>
      <c r="R30" s="40">
        <f t="shared" si="30"/>
        <v>160935000</v>
      </c>
      <c r="S30" s="40">
        <f t="shared" si="31"/>
        <v>44644108.329999998</v>
      </c>
      <c r="T30" s="40">
        <f t="shared" si="32"/>
        <v>0</v>
      </c>
      <c r="U30" s="40">
        <f t="shared" si="33"/>
        <v>0</v>
      </c>
      <c r="V30" s="40">
        <f t="shared" si="12"/>
        <v>205579108.32999998</v>
      </c>
      <c r="X30" s="85">
        <v>47102</v>
      </c>
      <c r="Y30" s="40">
        <v>0</v>
      </c>
      <c r="Z30" s="101"/>
      <c r="AA30" s="40">
        <f t="shared" si="34"/>
        <v>1637750</v>
      </c>
      <c r="AB30" s="40">
        <v>0</v>
      </c>
      <c r="AC30" s="40"/>
      <c r="AD30" s="40">
        <f t="shared" si="13"/>
        <v>1637750</v>
      </c>
      <c r="AF30" s="85">
        <v>47102</v>
      </c>
      <c r="AG30" s="40">
        <v>0</v>
      </c>
      <c r="AH30" s="102"/>
      <c r="AI30" s="40">
        <f t="shared" si="36"/>
        <v>0</v>
      </c>
      <c r="AJ30" s="40">
        <v>0</v>
      </c>
      <c r="AK30" s="40"/>
      <c r="AL30" s="40">
        <f t="shared" si="14"/>
        <v>0</v>
      </c>
      <c r="AN30" s="85">
        <v>47102</v>
      </c>
      <c r="AO30" s="40">
        <v>27555000</v>
      </c>
      <c r="AP30" s="102">
        <v>4.3029999999999999E-2</v>
      </c>
      <c r="AQ30" s="40">
        <f>AO30*AP30/2+AQ31+0.005</f>
        <v>592845.82999999996</v>
      </c>
      <c r="AR30" s="40">
        <v>0</v>
      </c>
      <c r="AS30" s="40"/>
      <c r="AT30" s="40">
        <f t="shared" si="15"/>
        <v>28147845.829999998</v>
      </c>
      <c r="AV30" s="85">
        <v>47102</v>
      </c>
      <c r="AW30" s="40"/>
      <c r="AX30" s="101"/>
      <c r="AY30" s="40"/>
      <c r="AZ30" s="101"/>
      <c r="BA30" s="40">
        <f t="shared" si="16"/>
        <v>19862625</v>
      </c>
      <c r="BB30" s="40"/>
      <c r="BC30" s="40"/>
      <c r="BD30" s="40">
        <f t="shared" si="17"/>
        <v>19862625</v>
      </c>
      <c r="BF30" s="85">
        <v>47102</v>
      </c>
      <c r="BG30" s="40"/>
      <c r="BH30" s="101"/>
      <c r="BI30" s="40"/>
      <c r="BJ30" s="40"/>
      <c r="BK30" s="40"/>
      <c r="BL30" s="40">
        <f t="shared" si="18"/>
        <v>0</v>
      </c>
      <c r="BN30" s="85">
        <v>47102</v>
      </c>
      <c r="BO30" s="40">
        <v>0</v>
      </c>
      <c r="BP30" s="101"/>
      <c r="BQ30" s="40">
        <v>4750125</v>
      </c>
      <c r="BR30" s="40">
        <v>0</v>
      </c>
      <c r="BS30" s="40"/>
      <c r="BT30" s="40">
        <f t="shared" si="19"/>
        <v>4750125</v>
      </c>
      <c r="BV30" s="85">
        <v>47102</v>
      </c>
      <c r="BW30" s="40">
        <v>17520000</v>
      </c>
      <c r="BX30" s="101">
        <v>0.05</v>
      </c>
      <c r="BY30" s="40">
        <v>864875</v>
      </c>
      <c r="BZ30" s="40">
        <v>0</v>
      </c>
      <c r="CA30" s="40">
        <f t="shared" si="20"/>
        <v>18384875</v>
      </c>
      <c r="CC30" s="85">
        <v>47102</v>
      </c>
      <c r="CD30" s="40">
        <v>0</v>
      </c>
      <c r="CE30" s="40"/>
      <c r="CF30" s="40">
        <v>3425625</v>
      </c>
      <c r="CG30" s="40">
        <v>0</v>
      </c>
      <c r="CH30" s="40">
        <f t="shared" si="21"/>
        <v>3425625</v>
      </c>
      <c r="CJ30" s="85">
        <v>47102</v>
      </c>
      <c r="CK30" s="40">
        <v>0</v>
      </c>
      <c r="CL30" s="40"/>
      <c r="CM30" s="40">
        <v>1655375</v>
      </c>
      <c r="CN30" s="40">
        <f t="shared" si="22"/>
        <v>1655375</v>
      </c>
      <c r="CP30" s="85">
        <v>47102</v>
      </c>
      <c r="CQ30" s="40">
        <v>0</v>
      </c>
      <c r="CR30" s="87">
        <v>0</v>
      </c>
      <c r="CS30" s="40">
        <f t="shared" si="23"/>
        <v>2426875</v>
      </c>
      <c r="CT30" s="40">
        <f t="shared" si="24"/>
        <v>2426875</v>
      </c>
      <c r="CV30" s="85">
        <v>47102</v>
      </c>
      <c r="CW30" s="40">
        <v>109700000</v>
      </c>
      <c r="CX30" s="87">
        <v>0.05</v>
      </c>
      <c r="CY30" s="40">
        <v>9087562.5</v>
      </c>
      <c r="CZ30" s="40">
        <v>0</v>
      </c>
      <c r="DA30" s="40">
        <f t="shared" si="25"/>
        <v>118787562.5</v>
      </c>
      <c r="DB30" s="67"/>
      <c r="DC30" s="85">
        <v>47102</v>
      </c>
      <c r="DE30" s="87"/>
      <c r="DH30" s="67"/>
      <c r="DI30" s="85">
        <v>47102</v>
      </c>
      <c r="DJ30" s="40"/>
      <c r="DK30" s="87"/>
      <c r="DL30" s="40"/>
      <c r="DM30" s="40">
        <v>0</v>
      </c>
      <c r="DN30" s="40">
        <f t="shared" si="1"/>
        <v>0</v>
      </c>
      <c r="DO30" s="67"/>
      <c r="DP30" s="85">
        <v>47102</v>
      </c>
      <c r="DQ30" s="40"/>
      <c r="DR30" s="87"/>
      <c r="DS30" s="40"/>
      <c r="DT30" s="40">
        <f t="shared" si="2"/>
        <v>0</v>
      </c>
      <c r="DU30" s="67"/>
      <c r="DV30" s="85">
        <v>47102</v>
      </c>
      <c r="DW30" s="40"/>
      <c r="DX30" s="87"/>
      <c r="DY30" s="40">
        <v>0</v>
      </c>
      <c r="DZ30" s="40">
        <v>0</v>
      </c>
      <c r="EA30" s="40">
        <f t="shared" si="3"/>
        <v>0</v>
      </c>
      <c r="EB30" s="40"/>
      <c r="EC30" s="85">
        <v>47102</v>
      </c>
      <c r="EE30" s="87"/>
      <c r="EH30" s="40">
        <f t="shared" si="0"/>
        <v>0</v>
      </c>
      <c r="EI30" s="40"/>
      <c r="EJ30" s="85">
        <v>47102</v>
      </c>
      <c r="EP30" s="85">
        <v>47102</v>
      </c>
      <c r="EQ30" s="40">
        <v>6160000</v>
      </c>
      <c r="ER30" s="87">
        <v>5.5E-2</v>
      </c>
      <c r="ES30" s="40">
        <f t="shared" si="27"/>
        <v>340450</v>
      </c>
      <c r="ET30" s="40">
        <f t="shared" si="4"/>
        <v>6500450</v>
      </c>
      <c r="EV30" s="85">
        <v>47102</v>
      </c>
      <c r="EY30" s="40">
        <f t="shared" si="28"/>
        <v>0</v>
      </c>
      <c r="EZ30" s="40">
        <f t="shared" si="5"/>
        <v>0</v>
      </c>
      <c r="FB30" s="85">
        <v>47102</v>
      </c>
      <c r="FG30" s="40">
        <f t="shared" si="6"/>
        <v>0</v>
      </c>
      <c r="FI30" s="85">
        <v>47102</v>
      </c>
      <c r="FJ30" s="40"/>
      <c r="FK30" s="87">
        <v>0</v>
      </c>
      <c r="FL30" s="40">
        <v>0</v>
      </c>
      <c r="FM30" s="40">
        <v>0</v>
      </c>
      <c r="FN30" s="40">
        <f t="shared" si="7"/>
        <v>0</v>
      </c>
      <c r="FP30" s="85">
        <v>47102</v>
      </c>
      <c r="FU30" s="40">
        <f t="shared" si="8"/>
        <v>0</v>
      </c>
      <c r="FW30" s="85">
        <v>47102</v>
      </c>
      <c r="GB30" s="40">
        <f t="shared" si="9"/>
        <v>0</v>
      </c>
    </row>
    <row r="31" spans="1:184" x14ac:dyDescent="0.4">
      <c r="A31" s="118">
        <f t="shared" si="29"/>
        <v>50571</v>
      </c>
      <c r="B31" s="85">
        <v>50586</v>
      </c>
      <c r="C31" s="86">
        <f t="shared" si="10"/>
        <v>345348405</v>
      </c>
      <c r="D31" s="40">
        <f t="shared" si="11"/>
        <v>0</v>
      </c>
      <c r="F31" s="85">
        <v>47299</v>
      </c>
      <c r="G31" s="85"/>
      <c r="H31" s="85">
        <v>47284</v>
      </c>
      <c r="I31" s="40">
        <f>SUM(Y30:Y31,AG30:AG31,AO30:AO31,AW30:AW31,AY30:AY31,BG30:BG31,BO30:BO31,BW30:BW31,CD30:CD31,CK30:CK31,CQ30:CQ31,CW30:CW31,DD30:DD31,DJ30:DJ31,DQ30:DQ31,DW30:DW31,ED30:ED31,EK30:EK31,EQ30:EQ31,EW30:EW31,FC30:FC31,FJ30:FJ31,FQ30:FQ31,FX30:FX31)</f>
        <v>176430321.30000001</v>
      </c>
      <c r="J31" s="40">
        <f>SUM(AA30:AA31,AI30:AI31,AQ30:AQ31,BA30:BA31,BI30:BI31,BQ30:BQ31,BY30:BY31,CF30:CF31,CM30:CM31,CS30:CS31,CY30:CY31,DF30:DF31,DL30:DL31,DS30:DS31,DY30:DY31,EF30:EF31,EM30:EM31,ES30:ES31,EY30:EY31,FE30:FE31,FL30:FL31,FS30:FS31,FZ30:FZ31)</f>
        <v>85345470.829999998</v>
      </c>
      <c r="K31" s="40">
        <f>SUM(BB30:BB31,BJ30:BJ31,BR30:BR31,BZ30:BZ31,CG30:CG31,CZ30:CZ31,DM30:DM31,DZ30:DZ31,EG30:EG31,FF30:FF31,FM30:FM31,FT30:FT31,GA30:GA31)</f>
        <v>83719678.700000003</v>
      </c>
      <c r="L31" s="40">
        <f>SUM(AC30:AC31,AK30:AK31,AS30:AS31,BC30:BC31,BK30:BK31,BS30:BS31)</f>
        <v>0</v>
      </c>
      <c r="M31" s="40">
        <f>SUM(I31:L31)</f>
        <v>345495470.82999998</v>
      </c>
      <c r="O31" s="85">
        <v>47299</v>
      </c>
      <c r="P31" s="85"/>
      <c r="Q31" s="85">
        <v>47284</v>
      </c>
      <c r="R31" s="40">
        <f t="shared" si="30"/>
        <v>15495321.300000001</v>
      </c>
      <c r="S31" s="40">
        <f t="shared" si="31"/>
        <v>40701362.5</v>
      </c>
      <c r="T31" s="40">
        <f t="shared" si="32"/>
        <v>83719678.700000003</v>
      </c>
      <c r="U31" s="40">
        <f t="shared" si="33"/>
        <v>0</v>
      </c>
      <c r="V31" s="40">
        <f t="shared" si="12"/>
        <v>139916362.5</v>
      </c>
      <c r="X31" s="85">
        <v>47284</v>
      </c>
      <c r="Y31" s="40">
        <v>0</v>
      </c>
      <c r="Z31" s="101"/>
      <c r="AA31" s="40">
        <f t="shared" si="34"/>
        <v>1637750</v>
      </c>
      <c r="AB31" s="40">
        <v>0</v>
      </c>
      <c r="AC31" s="40"/>
      <c r="AD31" s="40">
        <f t="shared" si="13"/>
        <v>1637750</v>
      </c>
      <c r="AF31" s="85">
        <v>47284</v>
      </c>
      <c r="AG31" s="40">
        <v>0</v>
      </c>
      <c r="AH31" s="102"/>
      <c r="AI31" s="40">
        <f t="shared" si="36"/>
        <v>0</v>
      </c>
      <c r="AJ31" s="40">
        <v>0</v>
      </c>
      <c r="AK31" s="40"/>
      <c r="AL31" s="40">
        <f t="shared" si="14"/>
        <v>0</v>
      </c>
      <c r="AN31" s="85">
        <v>47284</v>
      </c>
      <c r="AO31" s="40">
        <v>0</v>
      </c>
      <c r="AP31" s="102"/>
      <c r="AQ31" s="40">
        <f t="shared" ref="AQ31:AQ79" si="37">ROUND(AO31*AP31/2+AQ32,2)</f>
        <v>0</v>
      </c>
      <c r="AR31" s="40">
        <v>0</v>
      </c>
      <c r="AS31" s="40"/>
      <c r="AT31" s="40">
        <f t="shared" si="15"/>
        <v>0</v>
      </c>
      <c r="AV31" s="85">
        <v>47284</v>
      </c>
      <c r="AW31" s="40"/>
      <c r="AX31" s="101"/>
      <c r="AY31" s="40"/>
      <c r="AZ31" s="101"/>
      <c r="BA31" s="40">
        <f t="shared" si="16"/>
        <v>19862625</v>
      </c>
      <c r="BB31" s="40"/>
      <c r="BC31" s="40"/>
      <c r="BD31" s="40">
        <f t="shared" si="17"/>
        <v>19862625</v>
      </c>
      <c r="BF31" s="85">
        <v>47284</v>
      </c>
      <c r="BG31" s="40"/>
      <c r="BH31" s="101"/>
      <c r="BI31" s="40"/>
      <c r="BJ31" s="40"/>
      <c r="BK31" s="40"/>
      <c r="BL31" s="40">
        <f t="shared" si="18"/>
        <v>0</v>
      </c>
      <c r="BN31" s="85">
        <v>47284</v>
      </c>
      <c r="BO31" s="40">
        <v>0</v>
      </c>
      <c r="BP31" s="101"/>
      <c r="BQ31" s="40">
        <v>4750125</v>
      </c>
      <c r="BR31" s="40">
        <v>0</v>
      </c>
      <c r="BS31" s="40"/>
      <c r="BT31" s="40">
        <f t="shared" si="19"/>
        <v>4750125</v>
      </c>
      <c r="BV31" s="85">
        <v>47284</v>
      </c>
      <c r="BW31" s="40">
        <v>0</v>
      </c>
      <c r="BY31" s="40">
        <v>426875</v>
      </c>
      <c r="BZ31" s="40">
        <v>0</v>
      </c>
      <c r="CA31" s="40">
        <f t="shared" si="20"/>
        <v>426875</v>
      </c>
      <c r="CC31" s="85">
        <v>47284</v>
      </c>
      <c r="CD31" s="40">
        <v>0</v>
      </c>
      <c r="CE31" s="40"/>
      <c r="CF31" s="40">
        <v>3425625</v>
      </c>
      <c r="CG31" s="40">
        <v>0</v>
      </c>
      <c r="CH31" s="40">
        <f t="shared" si="21"/>
        <v>3425625</v>
      </c>
      <c r="CJ31" s="85">
        <v>47284</v>
      </c>
      <c r="CK31" s="40">
        <v>0</v>
      </c>
      <c r="CL31" s="40"/>
      <c r="CM31" s="40">
        <v>1655375</v>
      </c>
      <c r="CN31" s="40">
        <f t="shared" si="22"/>
        <v>1655375</v>
      </c>
      <c r="CP31" s="85">
        <v>47284</v>
      </c>
      <c r="CQ31" s="40">
        <v>0</v>
      </c>
      <c r="CR31" s="87">
        <v>0</v>
      </c>
      <c r="CS31" s="40">
        <f t="shared" si="23"/>
        <v>2426875</v>
      </c>
      <c r="CT31" s="40">
        <f t="shared" si="24"/>
        <v>2426875</v>
      </c>
      <c r="CV31" s="85">
        <v>47284</v>
      </c>
      <c r="CW31" s="40">
        <v>0</v>
      </c>
      <c r="CX31" s="87">
        <v>0</v>
      </c>
      <c r="CY31" s="40">
        <v>6345062.5</v>
      </c>
      <c r="CZ31" s="40">
        <v>0</v>
      </c>
      <c r="DA31" s="40">
        <f t="shared" si="25"/>
        <v>6345062.5</v>
      </c>
      <c r="DB31" s="67"/>
      <c r="DC31" s="85">
        <v>47284</v>
      </c>
      <c r="DE31" s="87"/>
      <c r="DH31" s="67"/>
      <c r="DI31" s="85">
        <v>47284</v>
      </c>
      <c r="DJ31" s="40"/>
      <c r="DK31" s="87"/>
      <c r="DL31" s="40"/>
      <c r="DM31" s="40">
        <v>0</v>
      </c>
      <c r="DN31" s="40">
        <f t="shared" si="1"/>
        <v>0</v>
      </c>
      <c r="DO31" s="67"/>
      <c r="DP31" s="85">
        <v>47284</v>
      </c>
      <c r="DQ31" s="40"/>
      <c r="DR31" s="87"/>
      <c r="DS31" s="40"/>
      <c r="DT31" s="40">
        <f t="shared" si="2"/>
        <v>0</v>
      </c>
      <c r="DU31" s="67"/>
      <c r="DV31" s="85">
        <v>47284</v>
      </c>
      <c r="DW31" s="40"/>
      <c r="DX31" s="87"/>
      <c r="DY31" s="40">
        <v>0</v>
      </c>
      <c r="DZ31" s="40">
        <v>0</v>
      </c>
      <c r="EA31" s="40">
        <f t="shared" si="3"/>
        <v>0</v>
      </c>
      <c r="EB31" s="40"/>
      <c r="EC31" s="85">
        <v>47284</v>
      </c>
      <c r="EE31" s="87"/>
      <c r="EH31" s="40">
        <f t="shared" si="0"/>
        <v>0</v>
      </c>
      <c r="EI31" s="40"/>
      <c r="EJ31" s="85">
        <v>47284</v>
      </c>
      <c r="EP31" s="85">
        <v>47284</v>
      </c>
      <c r="EQ31" s="40">
        <v>6220000</v>
      </c>
      <c r="ER31" s="87">
        <v>5.5E-2</v>
      </c>
      <c r="ES31" s="40">
        <f t="shared" si="27"/>
        <v>171050</v>
      </c>
      <c r="ET31" s="40">
        <f t="shared" si="4"/>
        <v>6391050</v>
      </c>
      <c r="EV31" s="85">
        <v>47284</v>
      </c>
      <c r="EY31" s="40">
        <f>EW31*EX31/2+EY32</f>
        <v>0</v>
      </c>
      <c r="EZ31" s="40">
        <f t="shared" si="5"/>
        <v>0</v>
      </c>
      <c r="FB31" s="85">
        <v>47284</v>
      </c>
      <c r="FG31" s="40">
        <f t="shared" si="6"/>
        <v>0</v>
      </c>
      <c r="FI31" s="85">
        <v>47284</v>
      </c>
      <c r="FJ31" s="40">
        <v>9275321.3000000007</v>
      </c>
      <c r="FK31" s="87">
        <v>6.7000000000000004E-2</v>
      </c>
      <c r="FL31" s="40">
        <v>0</v>
      </c>
      <c r="FM31" s="40">
        <v>83719678.700000003</v>
      </c>
      <c r="FN31" s="40">
        <f t="shared" si="7"/>
        <v>92995000</v>
      </c>
      <c r="FP31" s="85">
        <v>47284</v>
      </c>
      <c r="FU31" s="40">
        <f t="shared" si="8"/>
        <v>0</v>
      </c>
      <c r="FW31" s="85">
        <v>47284</v>
      </c>
      <c r="GB31" s="40">
        <f t="shared" si="9"/>
        <v>0</v>
      </c>
    </row>
    <row r="32" spans="1:184" x14ac:dyDescent="0.4">
      <c r="A32" s="118">
        <f t="shared" si="29"/>
        <v>50936</v>
      </c>
      <c r="B32" s="85">
        <v>50951</v>
      </c>
      <c r="C32" s="86">
        <f t="shared" si="10"/>
        <v>345352718.75</v>
      </c>
      <c r="D32" s="40">
        <f t="shared" si="11"/>
        <v>0</v>
      </c>
      <c r="F32" s="85">
        <v>47483</v>
      </c>
      <c r="G32" s="85"/>
      <c r="H32" s="85">
        <v>47467</v>
      </c>
      <c r="I32" s="40"/>
      <c r="O32" s="85">
        <v>47483</v>
      </c>
      <c r="P32" s="85"/>
      <c r="Q32" s="85">
        <v>47467</v>
      </c>
      <c r="R32" s="40">
        <f t="shared" si="30"/>
        <v>6595539.0499999998</v>
      </c>
      <c r="S32" s="40">
        <f t="shared" si="31"/>
        <v>40530312.5</v>
      </c>
      <c r="T32" s="40">
        <f t="shared" si="32"/>
        <v>155099460.94999999</v>
      </c>
      <c r="U32" s="40">
        <f t="shared" si="33"/>
        <v>0</v>
      </c>
      <c r="V32" s="40">
        <f t="shared" si="12"/>
        <v>202225312.5</v>
      </c>
      <c r="X32" s="85">
        <v>47467</v>
      </c>
      <c r="Y32" s="40">
        <v>0</v>
      </c>
      <c r="Z32" s="101"/>
      <c r="AA32" s="40">
        <f t="shared" si="34"/>
        <v>1637750</v>
      </c>
      <c r="AB32" s="40">
        <v>0</v>
      </c>
      <c r="AC32" s="40"/>
      <c r="AD32" s="40">
        <f t="shared" si="13"/>
        <v>1637750</v>
      </c>
      <c r="AF32" s="85">
        <v>47467</v>
      </c>
      <c r="AG32" s="40">
        <v>0</v>
      </c>
      <c r="AH32" s="102"/>
      <c r="AI32" s="40">
        <f t="shared" si="36"/>
        <v>0</v>
      </c>
      <c r="AJ32" s="40">
        <v>0</v>
      </c>
      <c r="AK32" s="40"/>
      <c r="AL32" s="40">
        <f t="shared" si="14"/>
        <v>0</v>
      </c>
      <c r="AN32" s="85">
        <v>47467</v>
      </c>
      <c r="AO32" s="40">
        <v>0</v>
      </c>
      <c r="AP32" s="102"/>
      <c r="AQ32" s="40">
        <f t="shared" si="37"/>
        <v>0</v>
      </c>
      <c r="AR32" s="40">
        <v>0</v>
      </c>
      <c r="AS32" s="40"/>
      <c r="AT32" s="40">
        <f t="shared" si="15"/>
        <v>0</v>
      </c>
      <c r="AV32" s="85">
        <v>47467</v>
      </c>
      <c r="AW32" s="40"/>
      <c r="AX32" s="101"/>
      <c r="AY32" s="40"/>
      <c r="AZ32" s="101"/>
      <c r="BA32" s="40">
        <f t="shared" si="16"/>
        <v>19862625</v>
      </c>
      <c r="BB32" s="40"/>
      <c r="BC32" s="40"/>
      <c r="BD32" s="40">
        <f t="shared" si="17"/>
        <v>19862625</v>
      </c>
      <c r="BF32" s="85">
        <v>47467</v>
      </c>
      <c r="BG32" s="40"/>
      <c r="BH32" s="101"/>
      <c r="BI32" s="40"/>
      <c r="BJ32" s="40"/>
      <c r="BK32" s="40"/>
      <c r="BL32" s="40">
        <f t="shared" si="18"/>
        <v>0</v>
      </c>
      <c r="BN32" s="85">
        <v>47467</v>
      </c>
      <c r="BO32" s="40">
        <v>0</v>
      </c>
      <c r="BP32" s="101"/>
      <c r="BQ32" s="40">
        <v>4750125</v>
      </c>
      <c r="BR32" s="40">
        <v>0</v>
      </c>
      <c r="BS32" s="40"/>
      <c r="BT32" s="40">
        <f t="shared" si="19"/>
        <v>4750125</v>
      </c>
      <c r="BV32" s="85">
        <v>47467</v>
      </c>
      <c r="BW32" s="40">
        <v>0</v>
      </c>
      <c r="BY32" s="40">
        <v>426875</v>
      </c>
      <c r="BZ32" s="40">
        <v>0</v>
      </c>
      <c r="CA32" s="40">
        <f t="shared" si="20"/>
        <v>426875</v>
      </c>
      <c r="CC32" s="85">
        <v>47467</v>
      </c>
      <c r="CD32" s="40">
        <v>0</v>
      </c>
      <c r="CE32" s="40"/>
      <c r="CF32" s="40">
        <v>3425625</v>
      </c>
      <c r="CG32" s="40">
        <v>0</v>
      </c>
      <c r="CH32" s="40">
        <f t="shared" si="21"/>
        <v>3425625</v>
      </c>
      <c r="CJ32" s="85">
        <v>47467</v>
      </c>
      <c r="CK32" s="40">
        <v>0</v>
      </c>
      <c r="CL32" s="40"/>
      <c r="CM32" s="40">
        <v>1655375</v>
      </c>
      <c r="CN32" s="40">
        <f t="shared" si="22"/>
        <v>1655375</v>
      </c>
      <c r="CP32" s="85">
        <v>47467</v>
      </c>
      <c r="CQ32" s="40">
        <v>0</v>
      </c>
      <c r="CR32" s="87">
        <v>0</v>
      </c>
      <c r="CS32" s="40">
        <f t="shared" si="23"/>
        <v>2426875</v>
      </c>
      <c r="CT32" s="40">
        <f t="shared" si="24"/>
        <v>2426875</v>
      </c>
      <c r="CV32" s="85">
        <v>47467</v>
      </c>
      <c r="CW32" s="40">
        <v>0</v>
      </c>
      <c r="CX32" s="87">
        <v>0</v>
      </c>
      <c r="CY32" s="40">
        <v>6345062.5</v>
      </c>
      <c r="CZ32" s="40">
        <v>0</v>
      </c>
      <c r="DA32" s="40">
        <f t="shared" si="25"/>
        <v>6345062.5</v>
      </c>
      <c r="DB32" s="67"/>
      <c r="DC32" s="85">
        <v>47467</v>
      </c>
      <c r="DE32" s="87"/>
      <c r="DH32" s="67"/>
      <c r="DI32" s="85">
        <v>47467</v>
      </c>
      <c r="DJ32" s="40"/>
      <c r="DK32" s="87"/>
      <c r="DL32" s="40"/>
      <c r="DM32" s="40">
        <v>0</v>
      </c>
      <c r="DN32" s="40">
        <f t="shared" si="1"/>
        <v>0</v>
      </c>
      <c r="DO32" s="67"/>
      <c r="DP32" s="85">
        <v>47467</v>
      </c>
      <c r="DQ32" s="40"/>
      <c r="DR32" s="87"/>
      <c r="DS32" s="40"/>
      <c r="DT32" s="40">
        <f t="shared" si="2"/>
        <v>0</v>
      </c>
      <c r="DU32" s="67"/>
      <c r="DV32" s="85">
        <v>47467</v>
      </c>
      <c r="DW32" s="40">
        <v>6595539.0499999998</v>
      </c>
      <c r="DX32" s="87"/>
      <c r="DY32" s="40">
        <v>0</v>
      </c>
      <c r="DZ32" s="40">
        <v>155099460.94999999</v>
      </c>
      <c r="EA32" s="40">
        <f t="shared" si="3"/>
        <v>161695000</v>
      </c>
      <c r="EB32" s="40"/>
      <c r="EC32" s="85">
        <v>47467</v>
      </c>
      <c r="EE32" s="87"/>
      <c r="EH32" s="40">
        <f t="shared" si="0"/>
        <v>0</v>
      </c>
      <c r="EI32" s="40"/>
      <c r="EJ32" s="85">
        <v>47467</v>
      </c>
      <c r="EP32" s="85">
        <v>47467</v>
      </c>
      <c r="ET32" s="40">
        <f t="shared" si="4"/>
        <v>0</v>
      </c>
      <c r="EV32" s="85">
        <v>47467</v>
      </c>
      <c r="EZ32" s="40">
        <f t="shared" si="5"/>
        <v>0</v>
      </c>
      <c r="FB32" s="85">
        <v>47467</v>
      </c>
      <c r="FG32" s="40">
        <f t="shared" si="6"/>
        <v>0</v>
      </c>
      <c r="FI32" s="85">
        <v>47467</v>
      </c>
      <c r="FN32" s="40">
        <f t="shared" si="7"/>
        <v>0</v>
      </c>
      <c r="FP32" s="85">
        <v>47467</v>
      </c>
      <c r="FU32" s="40">
        <f t="shared" si="8"/>
        <v>0</v>
      </c>
      <c r="FW32" s="85">
        <v>47467</v>
      </c>
      <c r="GB32" s="40">
        <f t="shared" si="9"/>
        <v>0</v>
      </c>
    </row>
    <row r="33" spans="1:184" x14ac:dyDescent="0.4">
      <c r="A33" s="118">
        <f t="shared" si="29"/>
        <v>51302</v>
      </c>
      <c r="B33" s="85">
        <v>51317</v>
      </c>
      <c r="C33" s="86">
        <f t="shared" si="10"/>
        <v>345349080</v>
      </c>
      <c r="D33" s="40">
        <f t="shared" si="11"/>
        <v>0</v>
      </c>
      <c r="F33" s="85">
        <v>47664</v>
      </c>
      <c r="G33" s="85"/>
      <c r="H33" s="85">
        <v>47649</v>
      </c>
      <c r="I33" s="40">
        <f>SUM(Y32:Y33,AG32:AG33,AO32:AO33,AW32:AW33,AY32:AY33,BG32:BG33,BO32:BO33,BW32:BW33,CD32:CD33,CK32:CK33,CQ32:CQ33,CW32:CW33,DD32:DD33,DJ32:DJ33,DQ32:DQ33,DW32:DW33,ED32:ED33,EK32:EK33,EQ32:EQ33,EW32:EW33,FC32:FC33,FJ32:FJ33,FQ32:FQ33,FX32:FX33)</f>
        <v>10081634.65</v>
      </c>
      <c r="J33" s="40">
        <f>SUM(AA32:AA33,AI32:AI33,AQ32:AQ33,BA32:BA33,BI32:BI33,BQ32:BQ33,BY32:BY33,CF32:CF33,CM32:CM33,CS32:CS33,CY32:CY33,DF32:DF33,DL32:DL33,DS32:DS33,DY32:DY33,EF32:EF33,EM32:EM33,ES32:ES33,EY32:EY33,FE32:FE33,FL32:FL33,FS32:FS33,FZ32:FZ33)</f>
        <v>81060625</v>
      </c>
      <c r="K33" s="40">
        <f>SUM(BB32:BB33,BJ32:BJ33,BR32:BR33,BZ32:BZ33,CG32:CG33,CZ32:CZ33,DM32:DM33,DZ32:DZ33,EG32:EG33,FF32:FF33,FM32:FM33,FT32:FT33,GA32:GA33)</f>
        <v>242208365.34999999</v>
      </c>
      <c r="L33" s="40">
        <f>SUM(AC32:AC33,AK32:AK33,AS32:AS33,BC32:BC33,BK32:BK33,BS32:BS33)</f>
        <v>0</v>
      </c>
      <c r="M33" s="40">
        <f>SUM(I33:L33)</f>
        <v>333350625</v>
      </c>
      <c r="O33" s="85">
        <v>47664</v>
      </c>
      <c r="P33" s="85"/>
      <c r="Q33" s="85">
        <v>47649</v>
      </c>
      <c r="R33" s="40">
        <f t="shared" si="30"/>
        <v>3486095.6</v>
      </c>
      <c r="S33" s="40">
        <f t="shared" si="31"/>
        <v>40530312.5</v>
      </c>
      <c r="T33" s="40">
        <f t="shared" si="32"/>
        <v>87108904.400000006</v>
      </c>
      <c r="U33" s="40">
        <f t="shared" si="33"/>
        <v>0</v>
      </c>
      <c r="V33" s="40">
        <f t="shared" si="12"/>
        <v>131125312.5</v>
      </c>
      <c r="X33" s="85">
        <v>47649</v>
      </c>
      <c r="Y33" s="40">
        <v>0</v>
      </c>
      <c r="Z33" s="101"/>
      <c r="AA33" s="40">
        <f t="shared" si="34"/>
        <v>1637750</v>
      </c>
      <c r="AB33" s="40">
        <v>0</v>
      </c>
      <c r="AC33" s="40"/>
      <c r="AD33" s="40">
        <f t="shared" si="13"/>
        <v>1637750</v>
      </c>
      <c r="AF33" s="85">
        <v>47649</v>
      </c>
      <c r="AG33" s="40">
        <v>0</v>
      </c>
      <c r="AH33" s="102"/>
      <c r="AI33" s="40">
        <f t="shared" si="36"/>
        <v>0</v>
      </c>
      <c r="AJ33" s="40">
        <v>0</v>
      </c>
      <c r="AK33" s="40"/>
      <c r="AL33" s="40">
        <f t="shared" si="14"/>
        <v>0</v>
      </c>
      <c r="AN33" s="85">
        <v>47649</v>
      </c>
      <c r="AO33" s="40">
        <v>0</v>
      </c>
      <c r="AP33" s="102"/>
      <c r="AQ33" s="40">
        <f t="shared" si="37"/>
        <v>0</v>
      </c>
      <c r="AR33" s="40">
        <v>0</v>
      </c>
      <c r="AS33" s="40"/>
      <c r="AT33" s="40">
        <f t="shared" si="15"/>
        <v>0</v>
      </c>
      <c r="AV33" s="85">
        <v>47649</v>
      </c>
      <c r="AW33" s="40"/>
      <c r="AX33" s="101"/>
      <c r="AY33" s="40"/>
      <c r="AZ33" s="101"/>
      <c r="BA33" s="40">
        <f t="shared" si="16"/>
        <v>19862625</v>
      </c>
      <c r="BB33" s="40"/>
      <c r="BC33" s="40"/>
      <c r="BD33" s="40">
        <f t="shared" si="17"/>
        <v>19862625</v>
      </c>
      <c r="BF33" s="85">
        <v>47649</v>
      </c>
      <c r="BG33" s="40"/>
      <c r="BH33" s="101"/>
      <c r="BI33" s="40"/>
      <c r="BJ33" s="40"/>
      <c r="BK33" s="40"/>
      <c r="BL33" s="40">
        <f t="shared" si="18"/>
        <v>0</v>
      </c>
      <c r="BN33" s="85">
        <v>47649</v>
      </c>
      <c r="BO33" s="40">
        <v>0</v>
      </c>
      <c r="BP33" s="101"/>
      <c r="BQ33" s="40">
        <v>4750125</v>
      </c>
      <c r="BR33" s="40">
        <v>0</v>
      </c>
      <c r="BS33" s="40"/>
      <c r="BT33" s="40">
        <f t="shared" si="19"/>
        <v>4750125</v>
      </c>
      <c r="BV33" s="85">
        <v>47649</v>
      </c>
      <c r="BW33" s="40">
        <v>0</v>
      </c>
      <c r="BY33" s="40">
        <v>426875</v>
      </c>
      <c r="BZ33" s="40">
        <v>0</v>
      </c>
      <c r="CA33" s="40">
        <f t="shared" si="20"/>
        <v>426875</v>
      </c>
      <c r="CC33" s="85">
        <v>47649</v>
      </c>
      <c r="CD33" s="40">
        <v>0</v>
      </c>
      <c r="CE33" s="40"/>
      <c r="CF33" s="40">
        <v>3425625</v>
      </c>
      <c r="CG33" s="40">
        <v>0</v>
      </c>
      <c r="CH33" s="40">
        <f t="shared" si="21"/>
        <v>3425625</v>
      </c>
      <c r="CJ33" s="85">
        <v>47649</v>
      </c>
      <c r="CK33" s="40">
        <v>0</v>
      </c>
      <c r="CL33" s="40"/>
      <c r="CM33" s="40">
        <v>1655375</v>
      </c>
      <c r="CN33" s="40">
        <f t="shared" si="22"/>
        <v>1655375</v>
      </c>
      <c r="CP33" s="85">
        <v>47649</v>
      </c>
      <c r="CQ33" s="40">
        <v>0</v>
      </c>
      <c r="CR33" s="87">
        <v>0</v>
      </c>
      <c r="CS33" s="40">
        <f t="shared" si="23"/>
        <v>2426875</v>
      </c>
      <c r="CT33" s="40">
        <f t="shared" si="24"/>
        <v>2426875</v>
      </c>
      <c r="CV33" s="85">
        <v>47649</v>
      </c>
      <c r="CW33" s="40">
        <v>0</v>
      </c>
      <c r="CX33" s="87">
        <v>0</v>
      </c>
      <c r="CY33" s="40">
        <v>6345062.5</v>
      </c>
      <c r="CZ33" s="40">
        <v>0</v>
      </c>
      <c r="DA33" s="40">
        <f t="shared" si="25"/>
        <v>6345062.5</v>
      </c>
      <c r="DB33" s="67"/>
      <c r="DC33" s="85">
        <v>47649</v>
      </c>
      <c r="DE33" s="87"/>
      <c r="DH33" s="67"/>
      <c r="DI33" s="85">
        <v>47649</v>
      </c>
      <c r="DJ33" s="40"/>
      <c r="DK33" s="87"/>
      <c r="DL33" s="40"/>
      <c r="DM33" s="40">
        <v>0</v>
      </c>
      <c r="DN33" s="40">
        <f t="shared" si="1"/>
        <v>0</v>
      </c>
      <c r="DO33" s="67"/>
      <c r="DP33" s="85">
        <v>47649</v>
      </c>
      <c r="DQ33" s="40"/>
      <c r="DR33" s="87"/>
      <c r="DS33" s="40"/>
      <c r="DT33" s="40">
        <f t="shared" si="2"/>
        <v>0</v>
      </c>
      <c r="DU33" s="67"/>
      <c r="DV33" s="85">
        <v>47649</v>
      </c>
      <c r="DW33" s="40">
        <v>3486095.6</v>
      </c>
      <c r="DX33" s="87"/>
      <c r="DY33" s="40">
        <v>0</v>
      </c>
      <c r="DZ33" s="40">
        <v>87108904.400000006</v>
      </c>
      <c r="EA33" s="40">
        <f t="shared" si="3"/>
        <v>90595000</v>
      </c>
      <c r="EB33" s="40"/>
      <c r="EC33" s="85">
        <v>47649</v>
      </c>
      <c r="EE33" s="87"/>
      <c r="EH33" s="40">
        <f t="shared" si="0"/>
        <v>0</v>
      </c>
      <c r="EI33" s="40"/>
      <c r="EJ33" s="85">
        <v>47649</v>
      </c>
      <c r="EP33" s="85">
        <v>47649</v>
      </c>
      <c r="ET33" s="40">
        <f t="shared" si="4"/>
        <v>0</v>
      </c>
      <c r="EV33" s="85">
        <v>47649</v>
      </c>
      <c r="EZ33" s="40">
        <f t="shared" si="5"/>
        <v>0</v>
      </c>
      <c r="FB33" s="85">
        <v>47649</v>
      </c>
      <c r="FG33" s="40">
        <f t="shared" si="6"/>
        <v>0</v>
      </c>
      <c r="FI33" s="85">
        <v>47649</v>
      </c>
      <c r="FN33" s="40">
        <f t="shared" si="7"/>
        <v>0</v>
      </c>
      <c r="FP33" s="85">
        <v>47649</v>
      </c>
      <c r="FU33" s="40">
        <f t="shared" si="8"/>
        <v>0</v>
      </c>
      <c r="FW33" s="85">
        <v>47649</v>
      </c>
      <c r="GB33" s="40">
        <f t="shared" si="9"/>
        <v>0</v>
      </c>
    </row>
    <row r="34" spans="1:184" x14ac:dyDescent="0.4">
      <c r="A34" s="118">
        <f t="shared" si="29"/>
        <v>51667</v>
      </c>
      <c r="B34" s="85">
        <v>51682</v>
      </c>
      <c r="C34" s="86">
        <f t="shared" si="10"/>
        <v>345349457.85000002</v>
      </c>
      <c r="D34" s="40">
        <f t="shared" si="11"/>
        <v>0</v>
      </c>
      <c r="F34" s="85">
        <v>47848</v>
      </c>
      <c r="G34" s="85"/>
      <c r="H34" s="85">
        <v>47832</v>
      </c>
      <c r="I34" s="40"/>
      <c r="O34" s="85">
        <v>47848</v>
      </c>
      <c r="P34" s="85"/>
      <c r="Q34" s="85">
        <v>47832</v>
      </c>
      <c r="R34" s="40">
        <f t="shared" si="30"/>
        <v>12504528.5</v>
      </c>
      <c r="S34" s="40">
        <f t="shared" si="31"/>
        <v>40530312.5</v>
      </c>
      <c r="T34" s="40">
        <f t="shared" si="32"/>
        <v>155825471.5</v>
      </c>
      <c r="U34" s="40">
        <f t="shared" si="33"/>
        <v>0</v>
      </c>
      <c r="V34" s="40">
        <f t="shared" si="12"/>
        <v>208860312.5</v>
      </c>
      <c r="X34" s="85">
        <v>47832</v>
      </c>
      <c r="Y34" s="40">
        <v>0</v>
      </c>
      <c r="Z34" s="101"/>
      <c r="AA34" s="40">
        <f t="shared" si="34"/>
        <v>1637750</v>
      </c>
      <c r="AB34" s="40">
        <v>0</v>
      </c>
      <c r="AC34" s="40"/>
      <c r="AD34" s="40">
        <f t="shared" si="13"/>
        <v>1637750</v>
      </c>
      <c r="AF34" s="85">
        <v>47832</v>
      </c>
      <c r="AG34" s="40">
        <v>0</v>
      </c>
      <c r="AH34" s="102"/>
      <c r="AI34" s="40">
        <f t="shared" si="36"/>
        <v>0</v>
      </c>
      <c r="AJ34" s="40">
        <v>0</v>
      </c>
      <c r="AK34" s="40"/>
      <c r="AL34" s="40">
        <f t="shared" si="14"/>
        <v>0</v>
      </c>
      <c r="AN34" s="85">
        <v>47832</v>
      </c>
      <c r="AO34" s="40">
        <v>0</v>
      </c>
      <c r="AP34" s="102"/>
      <c r="AQ34" s="40">
        <f t="shared" si="37"/>
        <v>0</v>
      </c>
      <c r="AR34" s="40">
        <v>0</v>
      </c>
      <c r="AS34" s="40"/>
      <c r="AT34" s="40">
        <f t="shared" si="15"/>
        <v>0</v>
      </c>
      <c r="AV34" s="85">
        <v>47832</v>
      </c>
      <c r="AW34" s="40"/>
      <c r="AX34" s="101"/>
      <c r="AY34" s="40"/>
      <c r="AZ34" s="101"/>
      <c r="BA34" s="40">
        <f t="shared" si="16"/>
        <v>19862625</v>
      </c>
      <c r="BB34" s="40"/>
      <c r="BC34" s="40"/>
      <c r="BD34" s="40">
        <f t="shared" si="17"/>
        <v>19862625</v>
      </c>
      <c r="BF34" s="85">
        <v>47832</v>
      </c>
      <c r="BG34" s="40"/>
      <c r="BH34" s="101"/>
      <c r="BI34" s="40"/>
      <c r="BJ34" s="40"/>
      <c r="BK34" s="40"/>
      <c r="BL34" s="40">
        <f t="shared" si="18"/>
        <v>0</v>
      </c>
      <c r="BN34" s="85">
        <v>47832</v>
      </c>
      <c r="BO34" s="40">
        <v>0</v>
      </c>
      <c r="BP34" s="101"/>
      <c r="BQ34" s="40">
        <v>4750125</v>
      </c>
      <c r="BR34" s="40">
        <v>0</v>
      </c>
      <c r="BS34" s="40"/>
      <c r="BT34" s="40">
        <f t="shared" si="19"/>
        <v>4750125</v>
      </c>
      <c r="BV34" s="85">
        <v>47832</v>
      </c>
      <c r="BW34" s="40">
        <v>5360000</v>
      </c>
      <c r="BX34" s="101">
        <v>0.05</v>
      </c>
      <c r="BY34" s="40">
        <v>426875</v>
      </c>
      <c r="BZ34" s="40">
        <v>0</v>
      </c>
      <c r="CA34" s="40">
        <f t="shared" si="20"/>
        <v>5786875</v>
      </c>
      <c r="CC34" s="85">
        <v>47832</v>
      </c>
      <c r="CD34" s="40">
        <v>0</v>
      </c>
      <c r="CE34" s="40"/>
      <c r="CF34" s="40">
        <v>3425625</v>
      </c>
      <c r="CG34" s="40">
        <v>0</v>
      </c>
      <c r="CH34" s="40">
        <f t="shared" si="21"/>
        <v>3425625</v>
      </c>
      <c r="CJ34" s="85">
        <v>47832</v>
      </c>
      <c r="CK34" s="40">
        <v>1275000</v>
      </c>
      <c r="CL34" s="101">
        <v>0.05</v>
      </c>
      <c r="CM34" s="40">
        <v>1655375</v>
      </c>
      <c r="CN34" s="40">
        <f t="shared" si="22"/>
        <v>2930375</v>
      </c>
      <c r="CP34" s="85">
        <v>47832</v>
      </c>
      <c r="CQ34" s="40">
        <v>0</v>
      </c>
      <c r="CR34" s="87">
        <v>0</v>
      </c>
      <c r="CS34" s="40">
        <f t="shared" si="23"/>
        <v>2426875</v>
      </c>
      <c r="CT34" s="40">
        <f t="shared" si="24"/>
        <v>2426875</v>
      </c>
      <c r="CV34" s="85">
        <v>47832</v>
      </c>
      <c r="CW34" s="40">
        <v>0</v>
      </c>
      <c r="CX34" s="87">
        <v>0</v>
      </c>
      <c r="CY34" s="40">
        <v>6345062.5</v>
      </c>
      <c r="CZ34" s="40">
        <v>0</v>
      </c>
      <c r="DA34" s="40">
        <f t="shared" si="25"/>
        <v>6345062.5</v>
      </c>
      <c r="DB34" s="67"/>
      <c r="DC34" s="85">
        <v>47832</v>
      </c>
      <c r="DE34" s="87"/>
      <c r="DH34" s="67"/>
      <c r="DI34" s="85">
        <v>47832</v>
      </c>
      <c r="DJ34" s="40"/>
      <c r="DK34" s="87"/>
      <c r="DL34" s="40"/>
      <c r="DM34" s="40">
        <v>0</v>
      </c>
      <c r="DN34" s="40">
        <f t="shared" si="1"/>
        <v>0</v>
      </c>
      <c r="DO34" s="67"/>
      <c r="DP34" s="85">
        <v>47832</v>
      </c>
      <c r="DQ34" s="40"/>
      <c r="DR34" s="87"/>
      <c r="DS34" s="40"/>
      <c r="DT34" s="40">
        <f t="shared" si="2"/>
        <v>0</v>
      </c>
      <c r="DU34" s="67"/>
      <c r="DV34" s="85">
        <v>47832</v>
      </c>
      <c r="DW34" s="40">
        <v>5869528.5</v>
      </c>
      <c r="DX34" s="87"/>
      <c r="DY34" s="40">
        <v>0</v>
      </c>
      <c r="DZ34" s="40">
        <v>155825471.5</v>
      </c>
      <c r="EA34" s="40">
        <f t="shared" si="3"/>
        <v>161695000</v>
      </c>
      <c r="EB34" s="40"/>
      <c r="EC34" s="85">
        <v>47832</v>
      </c>
      <c r="EE34" s="87"/>
      <c r="EH34" s="40">
        <f t="shared" si="0"/>
        <v>0</v>
      </c>
      <c r="EI34" s="40"/>
      <c r="EJ34" s="85">
        <v>47832</v>
      </c>
      <c r="EP34" s="85">
        <v>47832</v>
      </c>
      <c r="ET34" s="40">
        <f t="shared" si="4"/>
        <v>0</v>
      </c>
      <c r="EV34" s="85">
        <v>47832</v>
      </c>
      <c r="EZ34" s="40">
        <f t="shared" si="5"/>
        <v>0</v>
      </c>
      <c r="FB34" s="85">
        <v>47832</v>
      </c>
      <c r="FG34" s="40">
        <f t="shared" si="6"/>
        <v>0</v>
      </c>
      <c r="FI34" s="85">
        <v>47832</v>
      </c>
      <c r="FN34" s="40">
        <f t="shared" si="7"/>
        <v>0</v>
      </c>
      <c r="FP34" s="85">
        <v>47832</v>
      </c>
      <c r="FU34" s="40">
        <f t="shared" si="8"/>
        <v>0</v>
      </c>
      <c r="FW34" s="85">
        <v>47832</v>
      </c>
      <c r="GB34" s="40">
        <f t="shared" si="9"/>
        <v>0</v>
      </c>
    </row>
    <row r="35" spans="1:184" x14ac:dyDescent="0.4">
      <c r="A35" s="118">
        <f t="shared" si="29"/>
        <v>52032</v>
      </c>
      <c r="B35" s="85">
        <v>52047</v>
      </c>
      <c r="C35" s="86">
        <f t="shared" si="10"/>
        <v>410860023.75</v>
      </c>
      <c r="D35" s="40">
        <f t="shared" si="11"/>
        <v>0</v>
      </c>
      <c r="F35" s="85">
        <v>48029</v>
      </c>
      <c r="G35" s="85"/>
      <c r="H35" s="85">
        <v>48014</v>
      </c>
      <c r="I35" s="40">
        <f>SUM(Y34:Y35,AG34:AG35,AO34:AO35,AW34:AW35,AY34:AY35,BG34:BG35,BO34:BO35,BW34:BW35,CD34:CD35,CK34:CK35,CQ34:CQ35,CW34:CW35,DD34:DD35,DJ34:DJ35,DQ34:DQ35,DW34:DW35,ED34:ED35,EK34:EK35,EQ34:EQ35,EW34:EW35,FC34:FC35,FJ34:FJ35,FQ34:FQ35,FX34:FX35)</f>
        <v>16220954.1</v>
      </c>
      <c r="J35" s="40">
        <f>SUM(AA34:AA35,AI34:AI35,AQ34:AQ35,BA34:BA35,BI34:BI35,BQ34:BQ35,BY34:BY35,CF34:CF35,CM34:CM35,CS34:CS35,CY34:CY35,DF34:DF35,DL34:DL35,DS34:DS35,DY34:DY35,EF34:EF35,EM34:EM35,ES34:ES35,EY34:EY35,FE34:FE35,FL34:FL35,FS34:FS35,FZ34:FZ35)</f>
        <v>80894750</v>
      </c>
      <c r="K35" s="40">
        <f>SUM(BB34:BB35,BJ34:BJ35,BR34:BR35,BZ34:BZ35,CG34:CG35,CZ34:CZ35,DM34:DM35,DZ34:DZ35,EG34:EG35,FF34:FF35,FM34:FM35,FT34:FT35,GA34:GA35)</f>
        <v>248239045.90000001</v>
      </c>
      <c r="L35" s="40">
        <f>SUM(AC34:AC35,AK34:AK35,AS34:AS35,BC34:BC35,BK34:BK35,BS34:BS35)</f>
        <v>0</v>
      </c>
      <c r="M35" s="40">
        <f>SUM(I35:L35)</f>
        <v>345354750</v>
      </c>
      <c r="O35" s="85">
        <v>48029</v>
      </c>
      <c r="P35" s="85"/>
      <c r="Q35" s="85">
        <v>48014</v>
      </c>
      <c r="R35" s="40">
        <f t="shared" si="30"/>
        <v>3716425.6</v>
      </c>
      <c r="S35" s="40">
        <f t="shared" si="31"/>
        <v>40364437.5</v>
      </c>
      <c r="T35" s="40">
        <f t="shared" si="32"/>
        <v>92413574.400000006</v>
      </c>
      <c r="U35" s="40">
        <f t="shared" si="33"/>
        <v>0</v>
      </c>
      <c r="V35" s="40">
        <f t="shared" si="12"/>
        <v>136494437.5</v>
      </c>
      <c r="X35" s="85">
        <v>48014</v>
      </c>
      <c r="Y35" s="40">
        <v>0</v>
      </c>
      <c r="Z35" s="101"/>
      <c r="AA35" s="40">
        <f t="shared" si="34"/>
        <v>1637750</v>
      </c>
      <c r="AB35" s="40">
        <v>0</v>
      </c>
      <c r="AC35" s="40"/>
      <c r="AD35" s="40">
        <f t="shared" si="13"/>
        <v>1637750</v>
      </c>
      <c r="AF35" s="85">
        <v>48014</v>
      </c>
      <c r="AG35" s="40">
        <v>0</v>
      </c>
      <c r="AH35" s="102"/>
      <c r="AI35" s="40">
        <f t="shared" si="36"/>
        <v>0</v>
      </c>
      <c r="AJ35" s="40">
        <v>0</v>
      </c>
      <c r="AK35" s="40"/>
      <c r="AL35" s="40">
        <f t="shared" si="14"/>
        <v>0</v>
      </c>
      <c r="AN35" s="85">
        <v>48014</v>
      </c>
      <c r="AO35" s="40">
        <v>0</v>
      </c>
      <c r="AP35" s="102"/>
      <c r="AQ35" s="40">
        <f t="shared" si="37"/>
        <v>0</v>
      </c>
      <c r="AR35" s="40">
        <v>0</v>
      </c>
      <c r="AS35" s="40"/>
      <c r="AT35" s="40">
        <f t="shared" si="15"/>
        <v>0</v>
      </c>
      <c r="AV35" s="85">
        <v>48014</v>
      </c>
      <c r="AW35" s="40"/>
      <c r="AX35" s="101"/>
      <c r="AY35" s="40"/>
      <c r="AZ35" s="101"/>
      <c r="BA35" s="40">
        <f t="shared" si="16"/>
        <v>19862625</v>
      </c>
      <c r="BB35" s="40"/>
      <c r="BC35" s="40"/>
      <c r="BD35" s="40">
        <f t="shared" si="17"/>
        <v>19862625</v>
      </c>
      <c r="BF35" s="85">
        <v>48014</v>
      </c>
      <c r="BG35" s="40"/>
      <c r="BH35" s="101"/>
      <c r="BI35" s="40"/>
      <c r="BJ35" s="40"/>
      <c r="BK35" s="40"/>
      <c r="BL35" s="40">
        <f t="shared" si="18"/>
        <v>0</v>
      </c>
      <c r="BN35" s="85">
        <v>48014</v>
      </c>
      <c r="BO35" s="40">
        <v>0</v>
      </c>
      <c r="BP35" s="101"/>
      <c r="BQ35" s="40">
        <v>4750125</v>
      </c>
      <c r="BR35" s="40">
        <v>0</v>
      </c>
      <c r="BS35" s="40"/>
      <c r="BT35" s="40">
        <f t="shared" si="19"/>
        <v>4750125</v>
      </c>
      <c r="BV35" s="85">
        <v>48014</v>
      </c>
      <c r="BW35" s="40">
        <v>0</v>
      </c>
      <c r="BY35" s="40">
        <v>292875</v>
      </c>
      <c r="BZ35" s="40">
        <v>0</v>
      </c>
      <c r="CA35" s="40">
        <f t="shared" si="20"/>
        <v>292875</v>
      </c>
      <c r="CC35" s="85">
        <v>48014</v>
      </c>
      <c r="CD35" s="40">
        <v>0</v>
      </c>
      <c r="CE35" s="40"/>
      <c r="CF35" s="40">
        <v>3425625</v>
      </c>
      <c r="CG35" s="40">
        <v>0</v>
      </c>
      <c r="CH35" s="40">
        <f t="shared" si="21"/>
        <v>3425625</v>
      </c>
      <c r="CJ35" s="85">
        <v>48014</v>
      </c>
      <c r="CK35" s="40">
        <v>440000</v>
      </c>
      <c r="CL35" s="101">
        <v>0.05</v>
      </c>
      <c r="CM35" s="40">
        <v>1623500</v>
      </c>
      <c r="CN35" s="40">
        <f t="shared" si="22"/>
        <v>2063500</v>
      </c>
      <c r="CP35" s="85">
        <v>48014</v>
      </c>
      <c r="CQ35" s="40">
        <v>0</v>
      </c>
      <c r="CR35" s="87">
        <v>0</v>
      </c>
      <c r="CS35" s="40">
        <f t="shared" si="23"/>
        <v>2426875</v>
      </c>
      <c r="CT35" s="40">
        <f t="shared" si="24"/>
        <v>2426875</v>
      </c>
      <c r="CV35" s="85">
        <v>48014</v>
      </c>
      <c r="CW35" s="40">
        <v>0</v>
      </c>
      <c r="CX35" s="87">
        <v>0</v>
      </c>
      <c r="CY35" s="40">
        <v>6345062.5</v>
      </c>
      <c r="CZ35" s="40">
        <v>0</v>
      </c>
      <c r="DA35" s="40">
        <f t="shared" si="25"/>
        <v>6345062.5</v>
      </c>
      <c r="DB35" s="67"/>
      <c r="DC35" s="85">
        <v>48014</v>
      </c>
      <c r="DE35" s="87"/>
      <c r="DH35" s="67"/>
      <c r="DI35" s="85">
        <v>48014</v>
      </c>
      <c r="DJ35" s="40"/>
      <c r="DK35" s="87"/>
      <c r="DL35" s="40"/>
      <c r="DM35" s="40">
        <v>0</v>
      </c>
      <c r="DN35" s="40">
        <f t="shared" si="1"/>
        <v>0</v>
      </c>
      <c r="DO35" s="67"/>
      <c r="DP35" s="85">
        <v>48014</v>
      </c>
      <c r="DQ35" s="40"/>
      <c r="DR35" s="87"/>
      <c r="DS35" s="40"/>
      <c r="DT35" s="40">
        <f t="shared" si="2"/>
        <v>0</v>
      </c>
      <c r="DU35" s="67"/>
      <c r="DV35" s="85">
        <v>48014</v>
      </c>
      <c r="DW35" s="40">
        <v>3276425.6</v>
      </c>
      <c r="DX35" s="87"/>
      <c r="DY35" s="40">
        <v>0</v>
      </c>
      <c r="DZ35" s="40">
        <v>92413574.400000006</v>
      </c>
      <c r="EA35" s="40">
        <f t="shared" si="3"/>
        <v>95690000</v>
      </c>
      <c r="EB35" s="40"/>
      <c r="EC35" s="85">
        <v>48014</v>
      </c>
      <c r="EE35" s="87"/>
      <c r="EH35" s="40">
        <f t="shared" si="0"/>
        <v>0</v>
      </c>
      <c r="EI35" s="40"/>
      <c r="EJ35" s="85">
        <v>48014</v>
      </c>
      <c r="EP35" s="85">
        <v>48014</v>
      </c>
      <c r="ET35" s="40">
        <f t="shared" si="4"/>
        <v>0</v>
      </c>
      <c r="EV35" s="85">
        <v>48014</v>
      </c>
      <c r="EZ35" s="40">
        <f t="shared" si="5"/>
        <v>0</v>
      </c>
      <c r="FB35" s="85">
        <v>48014</v>
      </c>
      <c r="FG35" s="40">
        <f t="shared" si="6"/>
        <v>0</v>
      </c>
      <c r="FI35" s="85">
        <v>48014</v>
      </c>
      <c r="FN35" s="40">
        <f t="shared" si="7"/>
        <v>0</v>
      </c>
      <c r="FP35" s="85">
        <v>48014</v>
      </c>
      <c r="FU35" s="40">
        <f t="shared" si="8"/>
        <v>0</v>
      </c>
      <c r="FW35" s="85">
        <v>48014</v>
      </c>
      <c r="GB35" s="40">
        <f t="shared" si="9"/>
        <v>0</v>
      </c>
    </row>
    <row r="36" spans="1:184" x14ac:dyDescent="0.4">
      <c r="A36" s="118">
        <f t="shared" si="29"/>
        <v>52397</v>
      </c>
      <c r="B36" s="85">
        <v>52412</v>
      </c>
      <c r="C36" s="86">
        <f t="shared" si="10"/>
        <v>343628081.25</v>
      </c>
      <c r="D36" s="40">
        <f t="shared" si="11"/>
        <v>0</v>
      </c>
      <c r="F36" s="85">
        <v>48213</v>
      </c>
      <c r="G36" s="85"/>
      <c r="H36" s="85">
        <v>48197</v>
      </c>
      <c r="I36" s="40"/>
      <c r="O36" s="85">
        <v>48213</v>
      </c>
      <c r="P36" s="85"/>
      <c r="Q36" s="85">
        <v>48197</v>
      </c>
      <c r="R36" s="40">
        <f t="shared" si="30"/>
        <v>9249365.4499999993</v>
      </c>
      <c r="S36" s="40">
        <f t="shared" si="31"/>
        <v>41774188.75</v>
      </c>
      <c r="T36" s="40">
        <f t="shared" si="32"/>
        <v>156470634.55000001</v>
      </c>
      <c r="U36" s="40">
        <f t="shared" si="33"/>
        <v>0</v>
      </c>
      <c r="V36" s="40">
        <f t="shared" si="12"/>
        <v>207494188.75</v>
      </c>
      <c r="X36" s="85">
        <v>48197</v>
      </c>
      <c r="Y36" s="40">
        <v>0</v>
      </c>
      <c r="Z36" s="101"/>
      <c r="AA36" s="40">
        <f t="shared" si="34"/>
        <v>1637750</v>
      </c>
      <c r="AB36" s="40">
        <v>0</v>
      </c>
      <c r="AC36" s="40"/>
      <c r="AD36" s="40">
        <f t="shared" si="13"/>
        <v>1637750</v>
      </c>
      <c r="AF36" s="85">
        <v>48197</v>
      </c>
      <c r="AG36" s="40">
        <v>0</v>
      </c>
      <c r="AH36" s="102"/>
      <c r="AI36" s="40">
        <f t="shared" si="36"/>
        <v>0</v>
      </c>
      <c r="AJ36" s="40">
        <v>0</v>
      </c>
      <c r="AK36" s="40"/>
      <c r="AL36" s="40">
        <f t="shared" si="14"/>
        <v>0</v>
      </c>
      <c r="AN36" s="85">
        <v>48197</v>
      </c>
      <c r="AO36" s="40">
        <v>0</v>
      </c>
      <c r="AP36" s="102"/>
      <c r="AQ36" s="40">
        <f t="shared" si="37"/>
        <v>0</v>
      </c>
      <c r="AR36" s="40">
        <v>0</v>
      </c>
      <c r="AS36" s="40"/>
      <c r="AT36" s="40">
        <f t="shared" si="15"/>
        <v>0</v>
      </c>
      <c r="AV36" s="85">
        <v>48197</v>
      </c>
      <c r="AW36" s="40"/>
      <c r="AX36" s="101"/>
      <c r="AY36" s="40"/>
      <c r="AZ36" s="101"/>
      <c r="BA36" s="40">
        <f t="shared" si="16"/>
        <v>19862625</v>
      </c>
      <c r="BB36" s="40"/>
      <c r="BC36" s="40"/>
      <c r="BD36" s="40">
        <f t="shared" si="17"/>
        <v>19862625</v>
      </c>
      <c r="BF36" s="85">
        <v>48197</v>
      </c>
      <c r="BG36" s="40"/>
      <c r="BH36" s="101"/>
      <c r="BI36" s="40"/>
      <c r="BJ36" s="40"/>
      <c r="BK36" s="40"/>
      <c r="BL36" s="40">
        <f t="shared" si="18"/>
        <v>0</v>
      </c>
      <c r="BN36" s="85">
        <v>48197</v>
      </c>
      <c r="BO36" s="40">
        <v>0</v>
      </c>
      <c r="BP36" s="101"/>
      <c r="BQ36" s="40">
        <v>4750125</v>
      </c>
      <c r="BR36" s="40">
        <v>0</v>
      </c>
      <c r="BS36" s="40"/>
      <c r="BT36" s="40">
        <f t="shared" si="19"/>
        <v>4750125</v>
      </c>
      <c r="BV36" s="85">
        <v>48197</v>
      </c>
      <c r="BW36" s="40">
        <v>2705000</v>
      </c>
      <c r="BX36" s="101">
        <v>0.05</v>
      </c>
      <c r="BY36" s="40">
        <v>1713626.25</v>
      </c>
      <c r="BZ36" s="40">
        <v>0</v>
      </c>
      <c r="CA36" s="40">
        <f t="shared" si="20"/>
        <v>4418626.25</v>
      </c>
      <c r="CC36" s="85">
        <v>48197</v>
      </c>
      <c r="CD36" s="40">
        <v>0</v>
      </c>
      <c r="CE36" s="40"/>
      <c r="CF36" s="40">
        <v>3425625</v>
      </c>
      <c r="CG36" s="40">
        <v>0</v>
      </c>
      <c r="CH36" s="40">
        <f t="shared" si="21"/>
        <v>3425625</v>
      </c>
      <c r="CJ36" s="85">
        <v>48197</v>
      </c>
      <c r="CK36" s="40">
        <v>1320000</v>
      </c>
      <c r="CL36" s="101">
        <v>0.05</v>
      </c>
      <c r="CM36" s="40">
        <v>1612500</v>
      </c>
      <c r="CN36" s="40">
        <f t="shared" si="22"/>
        <v>2932500</v>
      </c>
      <c r="CP36" s="85">
        <v>48197</v>
      </c>
      <c r="CQ36" s="40">
        <v>0</v>
      </c>
      <c r="CR36" s="87">
        <v>0</v>
      </c>
      <c r="CS36" s="40">
        <f t="shared" si="23"/>
        <v>2426875</v>
      </c>
      <c r="CT36" s="40">
        <f t="shared" si="24"/>
        <v>2426875</v>
      </c>
      <c r="CV36" s="85">
        <v>48197</v>
      </c>
      <c r="CW36" s="40">
        <v>0</v>
      </c>
      <c r="CX36" s="87">
        <v>0</v>
      </c>
      <c r="CY36" s="40">
        <v>6345062.5</v>
      </c>
      <c r="CZ36" s="40">
        <v>0</v>
      </c>
      <c r="DA36" s="40">
        <f t="shared" si="25"/>
        <v>6345062.5</v>
      </c>
      <c r="DB36" s="67"/>
      <c r="DC36" s="85">
        <v>48197</v>
      </c>
      <c r="DE36" s="87"/>
      <c r="DH36" s="67"/>
      <c r="DI36" s="85">
        <v>48197</v>
      </c>
      <c r="DJ36" s="40"/>
      <c r="DK36" s="87"/>
      <c r="DL36" s="40"/>
      <c r="DM36" s="40">
        <v>0</v>
      </c>
      <c r="DN36" s="40">
        <f t="shared" si="1"/>
        <v>0</v>
      </c>
      <c r="DO36" s="67"/>
      <c r="DP36" s="85">
        <v>48197</v>
      </c>
      <c r="DQ36" s="40"/>
      <c r="DR36" s="87"/>
      <c r="DS36" s="40"/>
      <c r="DT36" s="40">
        <f t="shared" si="2"/>
        <v>0</v>
      </c>
      <c r="DU36" s="67"/>
      <c r="DV36" s="85">
        <v>48197</v>
      </c>
      <c r="DW36" s="40">
        <v>5224365.45</v>
      </c>
      <c r="DX36" s="87"/>
      <c r="DY36" s="40">
        <v>0</v>
      </c>
      <c r="DZ36" s="40">
        <v>156470634.55000001</v>
      </c>
      <c r="EA36" s="40">
        <f t="shared" si="3"/>
        <v>161695000</v>
      </c>
      <c r="EB36" s="40"/>
      <c r="EC36" s="85">
        <v>48197</v>
      </c>
      <c r="EE36" s="87"/>
      <c r="EH36" s="40">
        <f t="shared" si="0"/>
        <v>0</v>
      </c>
      <c r="EI36" s="40"/>
      <c r="EJ36" s="85">
        <v>48197</v>
      </c>
      <c r="EP36" s="85">
        <v>48197</v>
      </c>
      <c r="ET36" s="40">
        <f t="shared" si="4"/>
        <v>0</v>
      </c>
      <c r="EV36" s="85">
        <v>48197</v>
      </c>
      <c r="EZ36" s="40">
        <f t="shared" si="5"/>
        <v>0</v>
      </c>
      <c r="FB36" s="85">
        <v>48197</v>
      </c>
      <c r="FG36" s="40">
        <f t="shared" si="6"/>
        <v>0</v>
      </c>
      <c r="FI36" s="85">
        <v>48197</v>
      </c>
      <c r="FN36" s="40">
        <f t="shared" si="7"/>
        <v>0</v>
      </c>
      <c r="FP36" s="85">
        <v>48197</v>
      </c>
      <c r="FU36" s="40">
        <f t="shared" si="8"/>
        <v>0</v>
      </c>
      <c r="FW36" s="85">
        <v>48197</v>
      </c>
      <c r="GB36" s="40">
        <f t="shared" si="9"/>
        <v>0</v>
      </c>
    </row>
    <row r="37" spans="1:184" x14ac:dyDescent="0.4">
      <c r="A37" s="118">
        <f t="shared" si="29"/>
        <v>52763</v>
      </c>
      <c r="B37" s="85">
        <v>52778</v>
      </c>
      <c r="C37" s="86">
        <f t="shared" si="10"/>
        <v>343626515</v>
      </c>
      <c r="D37" s="40">
        <f t="shared" si="11"/>
        <v>0</v>
      </c>
      <c r="F37" s="85">
        <v>48395</v>
      </c>
      <c r="G37" s="85"/>
      <c r="H37" s="85">
        <v>48380</v>
      </c>
      <c r="I37" s="40">
        <f>SUM(Y36:Y37,AG36:AG37,AO36:AO37,AW36:AW37,AY36:AY37,BG36:BG37,BO36:BO37,BW36:BW37,CD36:CD37,CK36:CK37,CQ36:CQ37,CW36:CW37,DD36:DD37,DJ36:DJ37,DQ36:DQ37,DW36:DW37,ED36:ED37,EK36:EK37,EQ36:EQ37,EW36:EW37,FC36:FC37,FJ36:FJ37,FQ36:FQ37,FX36:FX37)</f>
        <v>12650996.649999999</v>
      </c>
      <c r="J37" s="40">
        <f>SUM(AA36:AA37,AI36:AI37,AQ36:AQ37,BA36:BA37,BI36:BI37,BQ36:BQ37,BY36:BY37,CF36:CF37,CM36:CM37,CS36:CS37,CY36:CY37,DF36:DF37,DL36:DL37,DS36:DS37,DY36:DY37,EF36:EF37,EM36:EM37,ES36:ES37,EY36:EY37,FE36:FE37,FL36:FL37,FS36:FS37,FZ36:FZ37)</f>
        <v>83447752.5</v>
      </c>
      <c r="K37" s="40">
        <f>SUM(BB36:BB37,BJ36:BJ37,BR36:BR37,BZ36:BZ37,CG36:CG37,CZ36:CZ37,DM36:DM37,DZ36:DZ37,EG36:EG37,FF36:FF37,FM36:FM37,FT36:FT37,GA36:GA37)</f>
        <v>249244003.35000002</v>
      </c>
      <c r="L37" s="40">
        <f>SUM(AC36:AC37,AK36:AK37,AS36:AS37,BC36:BC37,BK36:BK37,BS36:BS37)</f>
        <v>0</v>
      </c>
      <c r="M37" s="40">
        <f>SUM(I37:L37)</f>
        <v>345342752.5</v>
      </c>
      <c r="O37" s="85">
        <v>48395</v>
      </c>
      <c r="P37" s="85"/>
      <c r="Q37" s="85">
        <v>48380</v>
      </c>
      <c r="R37" s="40">
        <f t="shared" si="30"/>
        <v>3401631.2</v>
      </c>
      <c r="S37" s="40">
        <f t="shared" si="31"/>
        <v>41673563.75</v>
      </c>
      <c r="T37" s="40">
        <f t="shared" si="32"/>
        <v>92773368.799999997</v>
      </c>
      <c r="U37" s="40">
        <f t="shared" si="33"/>
        <v>0</v>
      </c>
      <c r="V37" s="40">
        <f t="shared" si="12"/>
        <v>137848563.75</v>
      </c>
      <c r="X37" s="85">
        <v>48380</v>
      </c>
      <c r="Y37" s="40">
        <v>0</v>
      </c>
      <c r="Z37" s="101"/>
      <c r="AA37" s="40">
        <f t="shared" si="34"/>
        <v>1637750</v>
      </c>
      <c r="AB37" s="40">
        <v>0</v>
      </c>
      <c r="AC37" s="40"/>
      <c r="AD37" s="40">
        <f t="shared" si="13"/>
        <v>1637750</v>
      </c>
      <c r="AF37" s="85">
        <v>48380</v>
      </c>
      <c r="AG37" s="40">
        <v>0</v>
      </c>
      <c r="AH37" s="102"/>
      <c r="AI37" s="40">
        <f t="shared" si="36"/>
        <v>0</v>
      </c>
      <c r="AJ37" s="40">
        <v>0</v>
      </c>
      <c r="AK37" s="40"/>
      <c r="AL37" s="40">
        <f t="shared" si="14"/>
        <v>0</v>
      </c>
      <c r="AN37" s="85">
        <v>48380</v>
      </c>
      <c r="AO37" s="40">
        <v>0</v>
      </c>
      <c r="AP37" s="102"/>
      <c r="AQ37" s="40">
        <f t="shared" si="37"/>
        <v>0</v>
      </c>
      <c r="AR37" s="40">
        <v>0</v>
      </c>
      <c r="AS37" s="40"/>
      <c r="AT37" s="40">
        <f t="shared" si="15"/>
        <v>0</v>
      </c>
      <c r="AV37" s="85">
        <v>48380</v>
      </c>
      <c r="AW37" s="40"/>
      <c r="AX37" s="101"/>
      <c r="AY37" s="40"/>
      <c r="AZ37" s="101"/>
      <c r="BA37" s="40">
        <f t="shared" si="16"/>
        <v>19862625</v>
      </c>
      <c r="BB37" s="40"/>
      <c r="BC37" s="40"/>
      <c r="BD37" s="40">
        <f t="shared" si="17"/>
        <v>19862625</v>
      </c>
      <c r="BF37" s="85">
        <v>48380</v>
      </c>
      <c r="BG37" s="40"/>
      <c r="BH37" s="101"/>
      <c r="BI37" s="40"/>
      <c r="BJ37" s="40"/>
      <c r="BK37" s="40"/>
      <c r="BL37" s="40">
        <f t="shared" si="18"/>
        <v>0</v>
      </c>
      <c r="BN37" s="85">
        <v>48380</v>
      </c>
      <c r="BO37" s="40">
        <v>0</v>
      </c>
      <c r="BP37" s="101"/>
      <c r="BQ37" s="40">
        <v>4750125</v>
      </c>
      <c r="BR37" s="40">
        <v>0</v>
      </c>
      <c r="BS37" s="40"/>
      <c r="BT37" s="40">
        <f t="shared" si="19"/>
        <v>4750125</v>
      </c>
      <c r="BV37" s="85">
        <v>48380</v>
      </c>
      <c r="BW37" s="40">
        <v>0</v>
      </c>
      <c r="BY37" s="40">
        <v>1646001.25</v>
      </c>
      <c r="BZ37" s="40">
        <v>0</v>
      </c>
      <c r="CA37" s="40">
        <f t="shared" si="20"/>
        <v>1646001.25</v>
      </c>
      <c r="CC37" s="85">
        <v>48380</v>
      </c>
      <c r="CD37" s="40">
        <v>0</v>
      </c>
      <c r="CE37" s="40"/>
      <c r="CF37" s="40">
        <v>3425625</v>
      </c>
      <c r="CG37" s="40">
        <v>0</v>
      </c>
      <c r="CH37" s="40">
        <f t="shared" si="21"/>
        <v>3425625</v>
      </c>
      <c r="CJ37" s="85">
        <v>48380</v>
      </c>
      <c r="CK37" s="40">
        <v>485000</v>
      </c>
      <c r="CL37" s="101">
        <v>0.05</v>
      </c>
      <c r="CM37" s="40">
        <v>1579500</v>
      </c>
      <c r="CN37" s="40">
        <f t="shared" si="22"/>
        <v>2064500</v>
      </c>
      <c r="CP37" s="85">
        <v>48380</v>
      </c>
      <c r="CQ37" s="40">
        <v>0</v>
      </c>
      <c r="CR37" s="87">
        <v>0</v>
      </c>
      <c r="CS37" s="40">
        <f t="shared" si="23"/>
        <v>2426875</v>
      </c>
      <c r="CT37" s="40">
        <f t="shared" si="24"/>
        <v>2426875</v>
      </c>
      <c r="CV37" s="85">
        <v>48380</v>
      </c>
      <c r="CW37" s="40">
        <v>0</v>
      </c>
      <c r="CX37" s="87">
        <v>0</v>
      </c>
      <c r="CY37" s="40">
        <v>6345062.5</v>
      </c>
      <c r="CZ37" s="40">
        <v>0</v>
      </c>
      <c r="DA37" s="40">
        <f t="shared" si="25"/>
        <v>6345062.5</v>
      </c>
      <c r="DB37" s="67"/>
      <c r="DC37" s="85">
        <v>48380</v>
      </c>
      <c r="DE37" s="87"/>
      <c r="DH37" s="67"/>
      <c r="DI37" s="85">
        <v>48380</v>
      </c>
      <c r="DJ37" s="40"/>
      <c r="DK37" s="87"/>
      <c r="DL37" s="40"/>
      <c r="DM37" s="40">
        <v>0</v>
      </c>
      <c r="DN37" s="40">
        <f t="shared" si="1"/>
        <v>0</v>
      </c>
      <c r="DO37" s="67"/>
      <c r="DP37" s="85">
        <v>48380</v>
      </c>
      <c r="DQ37" s="40"/>
      <c r="DR37" s="87"/>
      <c r="DS37" s="40"/>
      <c r="DT37" s="40">
        <f t="shared" si="2"/>
        <v>0</v>
      </c>
      <c r="DU37" s="67"/>
      <c r="DV37" s="85">
        <v>48380</v>
      </c>
      <c r="DW37" s="40">
        <v>2916631.2</v>
      </c>
      <c r="DX37" s="87"/>
      <c r="DY37" s="40">
        <v>0</v>
      </c>
      <c r="DZ37" s="40">
        <v>92773368.799999997</v>
      </c>
      <c r="EA37" s="40">
        <f t="shared" si="3"/>
        <v>95690000</v>
      </c>
      <c r="EB37" s="40"/>
      <c r="EC37" s="85">
        <v>48380</v>
      </c>
      <c r="EE37" s="87"/>
      <c r="EH37" s="40">
        <f t="shared" si="0"/>
        <v>0</v>
      </c>
      <c r="EI37" s="40"/>
      <c r="EJ37" s="85">
        <v>48380</v>
      </c>
      <c r="EP37" s="85">
        <v>48380</v>
      </c>
      <c r="ET37" s="40">
        <f t="shared" si="4"/>
        <v>0</v>
      </c>
      <c r="EV37" s="85">
        <v>48380</v>
      </c>
      <c r="EZ37" s="40">
        <f t="shared" si="5"/>
        <v>0</v>
      </c>
      <c r="FB37" s="85">
        <v>48380</v>
      </c>
      <c r="FG37" s="40">
        <f t="shared" si="6"/>
        <v>0</v>
      </c>
      <c r="FI37" s="85">
        <v>48380</v>
      </c>
      <c r="FN37" s="40">
        <f t="shared" si="7"/>
        <v>0</v>
      </c>
      <c r="FP37" s="85">
        <v>48380</v>
      </c>
      <c r="FU37" s="40">
        <f t="shared" si="8"/>
        <v>0</v>
      </c>
      <c r="FW37" s="85">
        <v>48380</v>
      </c>
      <c r="GB37" s="40">
        <f t="shared" si="9"/>
        <v>0</v>
      </c>
    </row>
    <row r="38" spans="1:184" x14ac:dyDescent="0.4">
      <c r="A38" s="118">
        <f t="shared" si="29"/>
        <v>53128</v>
      </c>
      <c r="B38" s="85">
        <v>53143</v>
      </c>
      <c r="C38" s="86">
        <f t="shared" si="10"/>
        <v>343628382.5</v>
      </c>
      <c r="D38" s="40">
        <f t="shared" si="11"/>
        <v>0</v>
      </c>
      <c r="F38" s="85">
        <v>48579</v>
      </c>
      <c r="G38" s="85"/>
      <c r="H38" s="85">
        <v>48563</v>
      </c>
      <c r="I38" s="40"/>
      <c r="O38" s="85">
        <v>48579</v>
      </c>
      <c r="P38" s="85"/>
      <c r="Q38" s="85">
        <v>48563</v>
      </c>
      <c r="R38" s="40">
        <f t="shared" si="30"/>
        <v>8868731.25</v>
      </c>
      <c r="S38" s="40">
        <f t="shared" si="31"/>
        <v>41661438.75</v>
      </c>
      <c r="T38" s="40">
        <f t="shared" si="32"/>
        <v>157046268.75</v>
      </c>
      <c r="U38" s="40">
        <f t="shared" si="33"/>
        <v>0</v>
      </c>
      <c r="V38" s="40">
        <f t="shared" si="12"/>
        <v>207576438.75</v>
      </c>
      <c r="X38" s="85">
        <v>48563</v>
      </c>
      <c r="Y38" s="40">
        <v>0</v>
      </c>
      <c r="Z38" s="101"/>
      <c r="AA38" s="40">
        <f t="shared" si="34"/>
        <v>1637750</v>
      </c>
      <c r="AB38" s="40">
        <v>0</v>
      </c>
      <c r="AC38" s="40"/>
      <c r="AD38" s="40">
        <f t="shared" si="13"/>
        <v>1637750</v>
      </c>
      <c r="AF38" s="85">
        <v>48563</v>
      </c>
      <c r="AG38" s="40">
        <v>0</v>
      </c>
      <c r="AH38" s="102"/>
      <c r="AI38" s="40">
        <f t="shared" si="36"/>
        <v>0</v>
      </c>
      <c r="AJ38" s="40">
        <v>0</v>
      </c>
      <c r="AK38" s="40"/>
      <c r="AL38" s="40">
        <f t="shared" si="14"/>
        <v>0</v>
      </c>
      <c r="AN38" s="85">
        <v>48563</v>
      </c>
      <c r="AO38" s="40">
        <v>0</v>
      </c>
      <c r="AP38" s="102"/>
      <c r="AQ38" s="40">
        <f t="shared" si="37"/>
        <v>0</v>
      </c>
      <c r="AR38" s="40">
        <v>0</v>
      </c>
      <c r="AS38" s="40"/>
      <c r="AT38" s="40">
        <f t="shared" si="15"/>
        <v>0</v>
      </c>
      <c r="AV38" s="85">
        <v>48563</v>
      </c>
      <c r="AW38" s="40"/>
      <c r="AX38" s="101"/>
      <c r="AY38" s="40"/>
      <c r="AZ38" s="101"/>
      <c r="BA38" s="40">
        <f t="shared" si="16"/>
        <v>19862625</v>
      </c>
      <c r="BB38" s="40"/>
      <c r="BC38" s="40"/>
      <c r="BD38" s="40">
        <f t="shared" si="17"/>
        <v>19862625</v>
      </c>
      <c r="BF38" s="85">
        <v>48563</v>
      </c>
      <c r="BG38" s="40"/>
      <c r="BH38" s="101"/>
      <c r="BI38" s="40"/>
      <c r="BJ38" s="40"/>
      <c r="BK38" s="40"/>
      <c r="BL38" s="40">
        <f t="shared" si="18"/>
        <v>0</v>
      </c>
      <c r="BN38" s="85">
        <v>48563</v>
      </c>
      <c r="BO38" s="40">
        <v>0</v>
      </c>
      <c r="BP38" s="101"/>
      <c r="BQ38" s="40">
        <v>4750125</v>
      </c>
      <c r="BR38" s="40">
        <v>0</v>
      </c>
      <c r="BS38" s="40"/>
      <c r="BT38" s="40">
        <f t="shared" si="19"/>
        <v>4750125</v>
      </c>
      <c r="BV38" s="85">
        <v>48563</v>
      </c>
      <c r="BW38" s="40">
        <v>2855000</v>
      </c>
      <c r="BX38" s="101">
        <v>0.05</v>
      </c>
      <c r="BY38" s="40">
        <v>1646001.25</v>
      </c>
      <c r="BZ38" s="40">
        <v>0</v>
      </c>
      <c r="CA38" s="40">
        <f t="shared" si="20"/>
        <v>4501001.25</v>
      </c>
      <c r="CC38" s="85">
        <v>48563</v>
      </c>
      <c r="CD38" s="40">
        <v>0</v>
      </c>
      <c r="CE38" s="40"/>
      <c r="CF38" s="40">
        <v>3425625</v>
      </c>
      <c r="CG38" s="40">
        <v>0</v>
      </c>
      <c r="CH38" s="40">
        <f t="shared" si="21"/>
        <v>3425625</v>
      </c>
      <c r="CJ38" s="85">
        <v>48563</v>
      </c>
      <c r="CK38" s="40">
        <v>1365000</v>
      </c>
      <c r="CL38" s="101">
        <v>0.05</v>
      </c>
      <c r="CM38" s="40">
        <v>1567375</v>
      </c>
      <c r="CN38" s="40">
        <f t="shared" si="22"/>
        <v>2932375</v>
      </c>
      <c r="CP38" s="85">
        <v>48563</v>
      </c>
      <c r="CQ38" s="40">
        <v>0</v>
      </c>
      <c r="CR38" s="87">
        <v>0</v>
      </c>
      <c r="CS38" s="40">
        <f t="shared" si="23"/>
        <v>2426875</v>
      </c>
      <c r="CT38" s="40">
        <f t="shared" si="24"/>
        <v>2426875</v>
      </c>
      <c r="CV38" s="85">
        <v>48563</v>
      </c>
      <c r="CW38" s="40">
        <v>0</v>
      </c>
      <c r="CX38" s="87">
        <v>0</v>
      </c>
      <c r="CY38" s="40">
        <v>6345062.5</v>
      </c>
      <c r="CZ38" s="40">
        <v>0</v>
      </c>
      <c r="DA38" s="40">
        <f t="shared" si="25"/>
        <v>6345062.5</v>
      </c>
      <c r="DB38" s="67"/>
      <c r="DC38" s="85">
        <v>48563</v>
      </c>
      <c r="DE38" s="87"/>
      <c r="DH38" s="67"/>
      <c r="DI38" s="85">
        <v>48563</v>
      </c>
      <c r="DJ38" s="40"/>
      <c r="DK38" s="87"/>
      <c r="DL38" s="40"/>
      <c r="DM38" s="40">
        <v>0</v>
      </c>
      <c r="DN38" s="40">
        <f t="shared" si="1"/>
        <v>0</v>
      </c>
      <c r="DO38" s="67"/>
      <c r="DP38" s="85">
        <v>48563</v>
      </c>
      <c r="DQ38" s="40"/>
      <c r="DR38" s="87"/>
      <c r="DS38" s="40"/>
      <c r="DT38" s="40">
        <f t="shared" si="2"/>
        <v>0</v>
      </c>
      <c r="DU38" s="67"/>
      <c r="DV38" s="85">
        <v>48563</v>
      </c>
      <c r="DW38" s="40">
        <v>4648731.25</v>
      </c>
      <c r="DX38" s="87"/>
      <c r="DY38" s="40">
        <v>0</v>
      </c>
      <c r="DZ38" s="40">
        <v>157046268.75</v>
      </c>
      <c r="EA38" s="40">
        <f t="shared" si="3"/>
        <v>161695000</v>
      </c>
      <c r="EB38" s="40"/>
      <c r="EC38" s="85">
        <v>48563</v>
      </c>
      <c r="EE38" s="87"/>
      <c r="EH38" s="40">
        <f t="shared" si="0"/>
        <v>0</v>
      </c>
      <c r="EI38" s="40"/>
      <c r="EJ38" s="85">
        <v>48563</v>
      </c>
      <c r="EP38" s="85">
        <v>48563</v>
      </c>
      <c r="ET38" s="40">
        <f t="shared" si="4"/>
        <v>0</v>
      </c>
      <c r="EV38" s="85">
        <v>48563</v>
      </c>
      <c r="EZ38" s="40">
        <f t="shared" si="5"/>
        <v>0</v>
      </c>
      <c r="FB38" s="85">
        <v>48563</v>
      </c>
      <c r="FG38" s="40">
        <f t="shared" si="6"/>
        <v>0</v>
      </c>
      <c r="FI38" s="85">
        <v>48563</v>
      </c>
      <c r="FN38" s="40">
        <f t="shared" si="7"/>
        <v>0</v>
      </c>
      <c r="FP38" s="85">
        <v>48563</v>
      </c>
      <c r="FU38" s="40">
        <f t="shared" si="8"/>
        <v>0</v>
      </c>
      <c r="FW38" s="85">
        <v>48563</v>
      </c>
      <c r="GB38" s="40">
        <f t="shared" si="9"/>
        <v>0</v>
      </c>
    </row>
    <row r="39" spans="1:184" x14ac:dyDescent="0.4">
      <c r="A39" s="118">
        <f t="shared" si="29"/>
        <v>53493</v>
      </c>
      <c r="B39" s="85">
        <v>53508</v>
      </c>
      <c r="C39" s="86">
        <f t="shared" si="10"/>
        <v>343624876.25</v>
      </c>
      <c r="D39" s="40">
        <f t="shared" si="11"/>
        <v>0</v>
      </c>
      <c r="F39" s="85">
        <v>48760</v>
      </c>
      <c r="G39" s="85"/>
      <c r="H39" s="85">
        <v>48745</v>
      </c>
      <c r="I39" s="40">
        <f>SUM(Y38:Y39,AG38:AG39,AO38:AO39,AW38:AW39,AY38:AY39,BG38:BG39,BO38:BO39,BW38:BW39,CD38:CD39,CK38:CK39,CQ38:CQ39,CW38:CW39,DD38:DD39,DJ38:DJ39,DQ38:DQ39,DW38:DW39,ED38:ED39,EK38:EK39,EQ38:EQ39,EW38:EW39,FC38:FC39,FJ38:FJ39,FQ38:FQ39,FX38:FX39)</f>
        <v>11998844.050000001</v>
      </c>
      <c r="J39" s="40">
        <f>SUM(AA38:AA39,AI38:AI39,AQ38:AQ39,BA38:BA39,BI38:BI39,BQ38:BQ39,BY38:BY39,CF38:CF39,CM38:CM39,CS38:CS39,CY38:CY39,DF38:DF39,DL38:DL39,DS38:DS39,DY38:DY39,EF38:EF39,EM38:EM39,ES38:ES39,EY38:EY39,FE38:FE39,FL38:FL39,FS38:FS39,FZ38:FZ39)</f>
        <v>83217377.5</v>
      </c>
      <c r="K39" s="40">
        <f>SUM(BB38:BB39,BJ38:BJ39,BR38:BR39,BZ38:BZ39,CG38:CG39,CZ38:CZ39,DM38:DM39,DZ38:DZ39,EG38:EG39,FF38:FF39,FM38:FM39,FT38:FT39,GA38:GA39)</f>
        <v>250141155.94999999</v>
      </c>
      <c r="L39" s="40">
        <f>SUM(AC38:AC39,AK38:AK39,AS38:AS39,BC38:BC39,BK38:BK39,BS38:BS39)</f>
        <v>0</v>
      </c>
      <c r="M39" s="40">
        <f>SUM(I39:L39)</f>
        <v>345357377.5</v>
      </c>
      <c r="O39" s="85">
        <v>48760</v>
      </c>
      <c r="P39" s="85"/>
      <c r="Q39" s="85">
        <v>48745</v>
      </c>
      <c r="R39" s="40">
        <f t="shared" si="30"/>
        <v>3130112.8</v>
      </c>
      <c r="S39" s="40">
        <f t="shared" si="31"/>
        <v>41555938.75</v>
      </c>
      <c r="T39" s="40">
        <f t="shared" si="32"/>
        <v>93094887.200000003</v>
      </c>
      <c r="U39" s="40">
        <f t="shared" si="33"/>
        <v>0</v>
      </c>
      <c r="V39" s="40">
        <f t="shared" si="12"/>
        <v>137780938.75</v>
      </c>
      <c r="X39" s="85">
        <v>48745</v>
      </c>
      <c r="Y39" s="40">
        <v>0</v>
      </c>
      <c r="Z39" s="101"/>
      <c r="AA39" s="40">
        <f t="shared" si="34"/>
        <v>1637750</v>
      </c>
      <c r="AB39" s="40">
        <v>0</v>
      </c>
      <c r="AC39" s="40"/>
      <c r="AD39" s="40">
        <f t="shared" si="13"/>
        <v>1637750</v>
      </c>
      <c r="AF39" s="85">
        <v>48745</v>
      </c>
      <c r="AG39" s="40">
        <v>0</v>
      </c>
      <c r="AH39" s="102"/>
      <c r="AI39" s="40">
        <f t="shared" si="36"/>
        <v>0</v>
      </c>
      <c r="AJ39" s="40">
        <v>0</v>
      </c>
      <c r="AK39" s="40"/>
      <c r="AL39" s="40">
        <f t="shared" si="14"/>
        <v>0</v>
      </c>
      <c r="AN39" s="85">
        <v>48745</v>
      </c>
      <c r="AO39" s="40">
        <v>0</v>
      </c>
      <c r="AP39" s="102"/>
      <c r="AQ39" s="40">
        <f t="shared" si="37"/>
        <v>0</v>
      </c>
      <c r="AR39" s="40">
        <v>0</v>
      </c>
      <c r="AS39" s="40"/>
      <c r="AT39" s="40">
        <f t="shared" si="15"/>
        <v>0</v>
      </c>
      <c r="AV39" s="85">
        <v>48745</v>
      </c>
      <c r="AW39" s="40"/>
      <c r="AX39" s="101"/>
      <c r="AY39" s="40"/>
      <c r="AZ39" s="101"/>
      <c r="BA39" s="40">
        <f t="shared" si="16"/>
        <v>19862625</v>
      </c>
      <c r="BB39" s="40"/>
      <c r="BC39" s="40"/>
      <c r="BD39" s="40">
        <f t="shared" si="17"/>
        <v>19862625</v>
      </c>
      <c r="BF39" s="85">
        <v>48745</v>
      </c>
      <c r="BG39" s="40"/>
      <c r="BH39" s="101"/>
      <c r="BI39" s="40"/>
      <c r="BJ39" s="40"/>
      <c r="BK39" s="40"/>
      <c r="BL39" s="40">
        <f t="shared" si="18"/>
        <v>0</v>
      </c>
      <c r="BN39" s="85">
        <v>48745</v>
      </c>
      <c r="BO39" s="40">
        <v>0</v>
      </c>
      <c r="BP39" s="101"/>
      <c r="BQ39" s="40">
        <v>4750125</v>
      </c>
      <c r="BR39" s="40">
        <v>0</v>
      </c>
      <c r="BS39" s="40"/>
      <c r="BT39" s="40">
        <f t="shared" si="19"/>
        <v>4750125</v>
      </c>
      <c r="BV39" s="85">
        <v>48745</v>
      </c>
      <c r="BW39" s="40">
        <v>0</v>
      </c>
      <c r="BY39" s="40">
        <v>1574626.25</v>
      </c>
      <c r="BZ39" s="40">
        <v>0</v>
      </c>
      <c r="CA39" s="40">
        <f t="shared" si="20"/>
        <v>1574626.25</v>
      </c>
      <c r="CC39" s="85">
        <v>48745</v>
      </c>
      <c r="CD39" s="40">
        <v>0</v>
      </c>
      <c r="CE39" s="40"/>
      <c r="CF39" s="40">
        <v>3425625</v>
      </c>
      <c r="CG39" s="40">
        <v>0</v>
      </c>
      <c r="CH39" s="40">
        <f t="shared" si="21"/>
        <v>3425625</v>
      </c>
      <c r="CJ39" s="85">
        <v>48745</v>
      </c>
      <c r="CK39" s="40">
        <v>535000</v>
      </c>
      <c r="CL39" s="101">
        <v>0.05</v>
      </c>
      <c r="CM39" s="40">
        <v>1533250</v>
      </c>
      <c r="CN39" s="40">
        <f t="shared" si="22"/>
        <v>2068250</v>
      </c>
      <c r="CP39" s="85">
        <v>48745</v>
      </c>
      <c r="CQ39" s="40">
        <v>0</v>
      </c>
      <c r="CR39" s="87">
        <v>0</v>
      </c>
      <c r="CS39" s="40">
        <f t="shared" si="23"/>
        <v>2426875</v>
      </c>
      <c r="CT39" s="40">
        <f t="shared" si="24"/>
        <v>2426875</v>
      </c>
      <c r="CV39" s="85">
        <v>48745</v>
      </c>
      <c r="CW39" s="40">
        <v>0</v>
      </c>
      <c r="CX39" s="87">
        <v>0</v>
      </c>
      <c r="CY39" s="40">
        <v>6345062.5</v>
      </c>
      <c r="CZ39" s="40">
        <v>0</v>
      </c>
      <c r="DA39" s="40">
        <f t="shared" si="25"/>
        <v>6345062.5</v>
      </c>
      <c r="DB39" s="67"/>
      <c r="DC39" s="85">
        <v>48745</v>
      </c>
      <c r="DE39" s="87"/>
      <c r="DH39" s="67"/>
      <c r="DI39" s="85">
        <v>48745</v>
      </c>
      <c r="DJ39" s="40"/>
      <c r="DK39" s="87"/>
      <c r="DL39" s="40"/>
      <c r="DM39" s="40">
        <v>0</v>
      </c>
      <c r="DN39" s="40">
        <f t="shared" si="1"/>
        <v>0</v>
      </c>
      <c r="DO39" s="67"/>
      <c r="DP39" s="85">
        <v>48745</v>
      </c>
      <c r="DQ39" s="40"/>
      <c r="DR39" s="87"/>
      <c r="DS39" s="40"/>
      <c r="DT39" s="40">
        <f t="shared" si="2"/>
        <v>0</v>
      </c>
      <c r="DU39" s="67"/>
      <c r="DV39" s="85">
        <v>48745</v>
      </c>
      <c r="DW39" s="40">
        <v>2595112.7999999998</v>
      </c>
      <c r="DX39" s="87"/>
      <c r="DY39" s="40">
        <v>0</v>
      </c>
      <c r="DZ39" s="40">
        <v>93094887.200000003</v>
      </c>
      <c r="EA39" s="40">
        <f t="shared" si="3"/>
        <v>95690000</v>
      </c>
      <c r="EB39" s="40"/>
      <c r="EC39" s="85">
        <v>48745</v>
      </c>
      <c r="EE39" s="87"/>
      <c r="EH39" s="40">
        <f t="shared" si="0"/>
        <v>0</v>
      </c>
      <c r="EI39" s="40"/>
      <c r="EJ39" s="85">
        <v>48745</v>
      </c>
      <c r="EP39" s="85">
        <v>48745</v>
      </c>
      <c r="ET39" s="40">
        <f t="shared" si="4"/>
        <v>0</v>
      </c>
      <c r="EV39" s="85">
        <v>48745</v>
      </c>
      <c r="EZ39" s="40">
        <f t="shared" si="5"/>
        <v>0</v>
      </c>
      <c r="FB39" s="85">
        <v>48745</v>
      </c>
      <c r="FG39" s="40">
        <f t="shared" si="6"/>
        <v>0</v>
      </c>
      <c r="FI39" s="85">
        <v>48745</v>
      </c>
      <c r="FN39" s="40">
        <f t="shared" si="7"/>
        <v>0</v>
      </c>
      <c r="FP39" s="85">
        <v>48745</v>
      </c>
      <c r="FU39" s="40">
        <f t="shared" si="8"/>
        <v>0</v>
      </c>
      <c r="FW39" s="85">
        <v>48745</v>
      </c>
      <c r="GB39" s="40">
        <f t="shared" si="9"/>
        <v>0</v>
      </c>
    </row>
    <row r="40" spans="1:184" x14ac:dyDescent="0.4">
      <c r="A40" s="118">
        <f t="shared" si="29"/>
        <v>53858</v>
      </c>
      <c r="B40" s="85">
        <v>53873</v>
      </c>
      <c r="C40" s="86">
        <f t="shared" si="10"/>
        <v>343623502.5</v>
      </c>
      <c r="D40" s="40">
        <f t="shared" si="11"/>
        <v>0</v>
      </c>
      <c r="F40" s="85">
        <v>48944</v>
      </c>
      <c r="G40" s="85"/>
      <c r="H40" s="85">
        <v>48928</v>
      </c>
      <c r="I40" s="40"/>
      <c r="O40" s="85">
        <v>48944</v>
      </c>
      <c r="P40" s="85"/>
      <c r="Q40" s="85">
        <v>48928</v>
      </c>
      <c r="R40" s="40">
        <f t="shared" si="30"/>
        <v>8542775.0500000007</v>
      </c>
      <c r="S40" s="40">
        <f t="shared" si="31"/>
        <v>41542563.75</v>
      </c>
      <c r="T40" s="40">
        <f t="shared" si="32"/>
        <v>157557224.94999999</v>
      </c>
      <c r="U40" s="40">
        <f t="shared" si="33"/>
        <v>0</v>
      </c>
      <c r="V40" s="40">
        <f t="shared" si="12"/>
        <v>207642563.75</v>
      </c>
      <c r="X40" s="85">
        <v>48928</v>
      </c>
      <c r="Y40" s="40">
        <v>0</v>
      </c>
      <c r="Z40" s="101"/>
      <c r="AA40" s="40">
        <f t="shared" si="34"/>
        <v>1637750</v>
      </c>
      <c r="AB40" s="40">
        <v>0</v>
      </c>
      <c r="AC40" s="40"/>
      <c r="AD40" s="40">
        <f t="shared" si="13"/>
        <v>1637750</v>
      </c>
      <c r="AF40" s="85">
        <v>48928</v>
      </c>
      <c r="AG40" s="40">
        <v>0</v>
      </c>
      <c r="AH40" s="102"/>
      <c r="AI40" s="40">
        <f t="shared" si="36"/>
        <v>0</v>
      </c>
      <c r="AJ40" s="40">
        <v>0</v>
      </c>
      <c r="AK40" s="40"/>
      <c r="AL40" s="40">
        <f t="shared" si="14"/>
        <v>0</v>
      </c>
      <c r="AN40" s="85">
        <v>48928</v>
      </c>
      <c r="AO40" s="40">
        <v>0</v>
      </c>
      <c r="AP40" s="102"/>
      <c r="AQ40" s="40">
        <f t="shared" si="37"/>
        <v>0</v>
      </c>
      <c r="AR40" s="40">
        <v>0</v>
      </c>
      <c r="AS40" s="40"/>
      <c r="AT40" s="40">
        <f t="shared" si="15"/>
        <v>0</v>
      </c>
      <c r="AV40" s="85">
        <v>48928</v>
      </c>
      <c r="AW40" s="40"/>
      <c r="AX40" s="101"/>
      <c r="AY40" s="40"/>
      <c r="AZ40" s="101"/>
      <c r="BA40" s="40">
        <f t="shared" si="16"/>
        <v>19862625</v>
      </c>
      <c r="BB40" s="40"/>
      <c r="BC40" s="40"/>
      <c r="BD40" s="40">
        <f t="shared" si="17"/>
        <v>19862625</v>
      </c>
      <c r="BF40" s="85">
        <v>48928</v>
      </c>
      <c r="BG40" s="40"/>
      <c r="BH40" s="101"/>
      <c r="BI40" s="40"/>
      <c r="BJ40" s="40"/>
      <c r="BK40" s="40"/>
      <c r="BL40" s="40">
        <f t="shared" si="18"/>
        <v>0</v>
      </c>
      <c r="BN40" s="85">
        <v>48928</v>
      </c>
      <c r="BO40" s="40">
        <v>0</v>
      </c>
      <c r="BP40" s="101"/>
      <c r="BQ40" s="40">
        <v>4750125</v>
      </c>
      <c r="BR40" s="40">
        <v>0</v>
      </c>
      <c r="BS40" s="40"/>
      <c r="BT40" s="40">
        <f t="shared" si="19"/>
        <v>4750125</v>
      </c>
      <c r="BV40" s="85">
        <v>48928</v>
      </c>
      <c r="BW40" s="40">
        <v>2995000</v>
      </c>
      <c r="BX40" s="101">
        <v>0.05</v>
      </c>
      <c r="BY40" s="40">
        <v>1574626.25</v>
      </c>
      <c r="BZ40" s="40">
        <v>0</v>
      </c>
      <c r="CA40" s="40">
        <f t="shared" si="20"/>
        <v>4569626.25</v>
      </c>
      <c r="CC40" s="85">
        <v>48928</v>
      </c>
      <c r="CD40" s="40">
        <v>0</v>
      </c>
      <c r="CE40" s="40"/>
      <c r="CF40" s="40">
        <v>3425625</v>
      </c>
      <c r="CG40" s="40">
        <v>0</v>
      </c>
      <c r="CH40" s="40">
        <f t="shared" si="21"/>
        <v>3425625</v>
      </c>
      <c r="CJ40" s="85">
        <v>48928</v>
      </c>
      <c r="CK40" s="40">
        <v>1410000</v>
      </c>
      <c r="CL40" s="101">
        <v>0.05</v>
      </c>
      <c r="CM40" s="40">
        <v>1519875</v>
      </c>
      <c r="CN40" s="40">
        <f t="shared" si="22"/>
        <v>2929875</v>
      </c>
      <c r="CP40" s="85">
        <v>48928</v>
      </c>
      <c r="CQ40" s="40">
        <v>0</v>
      </c>
      <c r="CR40" s="87">
        <v>0</v>
      </c>
      <c r="CS40" s="40">
        <f t="shared" si="23"/>
        <v>2426875</v>
      </c>
      <c r="CT40" s="40">
        <f t="shared" si="24"/>
        <v>2426875</v>
      </c>
      <c r="CV40" s="85">
        <v>48928</v>
      </c>
      <c r="CW40" s="40">
        <v>0</v>
      </c>
      <c r="CX40" s="87">
        <v>0</v>
      </c>
      <c r="CY40" s="40">
        <v>6345062.5</v>
      </c>
      <c r="CZ40" s="40">
        <v>0</v>
      </c>
      <c r="DA40" s="40">
        <f t="shared" si="25"/>
        <v>6345062.5</v>
      </c>
      <c r="DB40" s="67"/>
      <c r="DC40" s="85">
        <v>48928</v>
      </c>
      <c r="DE40" s="87"/>
      <c r="DH40" s="67"/>
      <c r="DI40" s="85">
        <v>48928</v>
      </c>
      <c r="DJ40" s="40"/>
      <c r="DK40" s="87"/>
      <c r="DL40" s="40"/>
      <c r="DM40" s="40">
        <v>0</v>
      </c>
      <c r="DN40" s="40">
        <f t="shared" si="1"/>
        <v>0</v>
      </c>
      <c r="DO40" s="67"/>
      <c r="DP40" s="85">
        <v>48928</v>
      </c>
      <c r="DQ40" s="40"/>
      <c r="DR40" s="87"/>
      <c r="DS40" s="40"/>
      <c r="DT40" s="40">
        <f t="shared" si="2"/>
        <v>0</v>
      </c>
      <c r="DU40" s="67"/>
      <c r="DV40" s="85">
        <v>48928</v>
      </c>
      <c r="DW40" s="40">
        <v>4137775.05</v>
      </c>
      <c r="DX40" s="87"/>
      <c r="DY40" s="40">
        <v>0</v>
      </c>
      <c r="DZ40" s="40">
        <v>157557224.94999999</v>
      </c>
      <c r="EA40" s="40">
        <f t="shared" si="3"/>
        <v>161695000</v>
      </c>
      <c r="EB40" s="40"/>
      <c r="EC40" s="85">
        <v>48928</v>
      </c>
      <c r="EE40" s="87"/>
      <c r="EH40" s="40">
        <f t="shared" si="0"/>
        <v>0</v>
      </c>
      <c r="EI40" s="40"/>
      <c r="EJ40" s="85">
        <v>48928</v>
      </c>
      <c r="EP40" s="85">
        <v>48928</v>
      </c>
      <c r="ET40" s="40">
        <f t="shared" si="4"/>
        <v>0</v>
      </c>
      <c r="EV40" s="85">
        <v>48928</v>
      </c>
      <c r="EZ40" s="40">
        <f t="shared" si="5"/>
        <v>0</v>
      </c>
      <c r="FB40" s="85">
        <v>48928</v>
      </c>
      <c r="FG40" s="40">
        <f t="shared" si="6"/>
        <v>0</v>
      </c>
      <c r="FI40" s="85">
        <v>48928</v>
      </c>
      <c r="FN40" s="40">
        <f t="shared" si="7"/>
        <v>0</v>
      </c>
      <c r="FP40" s="85">
        <v>48928</v>
      </c>
      <c r="FU40" s="40">
        <f t="shared" si="8"/>
        <v>0</v>
      </c>
      <c r="FW40" s="85">
        <v>48928</v>
      </c>
      <c r="GB40" s="40">
        <f t="shared" si="9"/>
        <v>0</v>
      </c>
    </row>
    <row r="41" spans="1:184" x14ac:dyDescent="0.4">
      <c r="A41" s="118">
        <f t="shared" si="29"/>
        <v>54224</v>
      </c>
      <c r="B41" s="85">
        <v>54239</v>
      </c>
      <c r="C41" s="86">
        <f t="shared" si="10"/>
        <v>343626768.75</v>
      </c>
      <c r="D41" s="40">
        <f t="shared" si="11"/>
        <v>0</v>
      </c>
      <c r="F41" s="85">
        <v>49125</v>
      </c>
      <c r="G41" s="85"/>
      <c r="H41" s="85">
        <v>49110</v>
      </c>
      <c r="I41" s="40">
        <f>SUM(Y40:Y41,AG40:AG41,AO40:AO41,AW40:AW41,AY40:AY41,BG40:BG41,BO40:BO41,BW40:BW41,CD40:CD41,CK40:CK41,CQ40:CQ41,CW40:CW41,DD40:DD41,DJ40:DJ41,DQ40:DQ41,DW40:DW41,ED40:ED41,EK40:EK41,EQ40:EQ41,EW40:EW41,FC40:FC41,FJ40:FJ41,FQ40:FQ41,FX40:FX41)</f>
        <v>11432731.65</v>
      </c>
      <c r="J41" s="40">
        <f>SUM(AA40:AA41,AI40:AI41,AQ40:AQ41,BA40:BA41,BI40:BI41,BQ40:BQ41,BY40:BY41,CF40:CF41,CM40:CM41,CS40:CS41,CY40:CY41,DF40:DF41,DL40:DL41,DS40:DS41,DY40:DY41,EF40:EF41,EM40:EM41,ES40:ES41,EY40:EY41,FE40:FE41,FL40:FL41,FS40:FS41,FZ40:FZ41)</f>
        <v>82975002.5</v>
      </c>
      <c r="K41" s="40">
        <f>SUM(BB40:BB41,BJ40:BJ41,BR40:BR41,BZ40:BZ41,CG40:CG41,CZ40:CZ41,DM40:DM41,DZ40:DZ41,EG40:EG41,FF40:FF41,FM40:FM41,FT40:FT41,GA40:GA41)</f>
        <v>250937268.34999999</v>
      </c>
      <c r="L41" s="40">
        <f>SUM(AC40:AC41,AK40:AK41,AS40:AS41,BC40:BC41,BK40:BK41,BS40:BS41)</f>
        <v>0</v>
      </c>
      <c r="M41" s="40">
        <f>SUM(I41:L41)</f>
        <v>345345002.5</v>
      </c>
      <c r="O41" s="85">
        <v>49125</v>
      </c>
      <c r="P41" s="85"/>
      <c r="Q41" s="85">
        <v>49110</v>
      </c>
      <c r="R41" s="40">
        <f t="shared" si="30"/>
        <v>2889956.6</v>
      </c>
      <c r="S41" s="40">
        <f t="shared" si="31"/>
        <v>41432438.75</v>
      </c>
      <c r="T41" s="40">
        <f t="shared" si="32"/>
        <v>93380043.400000006</v>
      </c>
      <c r="U41" s="40">
        <f t="shared" si="33"/>
        <v>0</v>
      </c>
      <c r="V41" s="40">
        <f t="shared" si="12"/>
        <v>137702438.75</v>
      </c>
      <c r="X41" s="85">
        <v>49110</v>
      </c>
      <c r="Y41" s="40">
        <v>0</v>
      </c>
      <c r="Z41" s="101"/>
      <c r="AA41" s="40">
        <f t="shared" si="34"/>
        <v>1637750</v>
      </c>
      <c r="AB41" s="40">
        <v>0</v>
      </c>
      <c r="AC41" s="40"/>
      <c r="AD41" s="40">
        <f t="shared" si="13"/>
        <v>1637750</v>
      </c>
      <c r="AF41" s="85">
        <v>49110</v>
      </c>
      <c r="AG41" s="40">
        <v>0</v>
      </c>
      <c r="AH41" s="101"/>
      <c r="AI41" s="40">
        <f t="shared" si="36"/>
        <v>0</v>
      </c>
      <c r="AJ41" s="40">
        <v>0</v>
      </c>
      <c r="AK41" s="40"/>
      <c r="AL41" s="40">
        <f t="shared" si="14"/>
        <v>0</v>
      </c>
      <c r="AN41" s="85">
        <v>49110</v>
      </c>
      <c r="AO41" s="40">
        <v>0</v>
      </c>
      <c r="AP41" s="101"/>
      <c r="AQ41" s="40">
        <f t="shared" si="37"/>
        <v>0</v>
      </c>
      <c r="AR41" s="40">
        <v>0</v>
      </c>
      <c r="AS41" s="40"/>
      <c r="AT41" s="40">
        <f t="shared" si="15"/>
        <v>0</v>
      </c>
      <c r="AV41" s="85">
        <v>49110</v>
      </c>
      <c r="AW41" s="40"/>
      <c r="AX41" s="101"/>
      <c r="AY41" s="40"/>
      <c r="AZ41" s="101"/>
      <c r="BA41" s="40">
        <f t="shared" si="16"/>
        <v>19862625</v>
      </c>
      <c r="BB41" s="40"/>
      <c r="BC41" s="40"/>
      <c r="BD41" s="40">
        <f t="shared" si="17"/>
        <v>19862625</v>
      </c>
      <c r="BF41" s="85">
        <v>49110</v>
      </c>
      <c r="BG41" s="40"/>
      <c r="BH41" s="101"/>
      <c r="BI41" s="40"/>
      <c r="BJ41" s="40"/>
      <c r="BK41" s="40"/>
      <c r="BL41" s="40">
        <f t="shared" si="18"/>
        <v>0</v>
      </c>
      <c r="BN41" s="85">
        <v>49110</v>
      </c>
      <c r="BO41" s="40">
        <v>0</v>
      </c>
      <c r="BP41" s="101"/>
      <c r="BQ41" s="40">
        <v>4750125</v>
      </c>
      <c r="BR41" s="40">
        <v>0</v>
      </c>
      <c r="BS41" s="40"/>
      <c r="BT41" s="40">
        <f t="shared" si="19"/>
        <v>4750125</v>
      </c>
      <c r="BV41" s="85">
        <v>49110</v>
      </c>
      <c r="BW41" s="40">
        <v>0</v>
      </c>
      <c r="BY41" s="40">
        <v>1499751.25</v>
      </c>
      <c r="BZ41" s="40">
        <v>0</v>
      </c>
      <c r="CA41" s="40">
        <f t="shared" si="20"/>
        <v>1499751.25</v>
      </c>
      <c r="CC41" s="85">
        <v>49110</v>
      </c>
      <c r="CD41" s="40">
        <v>0</v>
      </c>
      <c r="CE41" s="40"/>
      <c r="CF41" s="40">
        <v>3425625</v>
      </c>
      <c r="CG41" s="40">
        <v>0</v>
      </c>
      <c r="CH41" s="40">
        <f t="shared" si="21"/>
        <v>3425625</v>
      </c>
      <c r="CJ41" s="85">
        <v>49110</v>
      </c>
      <c r="CK41" s="40">
        <v>580000</v>
      </c>
      <c r="CL41" s="101">
        <v>0.05</v>
      </c>
      <c r="CM41" s="40">
        <v>1484625</v>
      </c>
      <c r="CN41" s="40">
        <f t="shared" si="22"/>
        <v>2064625</v>
      </c>
      <c r="CP41" s="85">
        <v>49110</v>
      </c>
      <c r="CQ41" s="40">
        <v>0</v>
      </c>
      <c r="CR41" s="87">
        <v>0</v>
      </c>
      <c r="CS41" s="40">
        <f t="shared" si="23"/>
        <v>2426875</v>
      </c>
      <c r="CT41" s="40">
        <f t="shared" si="24"/>
        <v>2426875</v>
      </c>
      <c r="CV41" s="85">
        <v>49110</v>
      </c>
      <c r="CW41" s="40">
        <v>0</v>
      </c>
      <c r="CX41" s="87">
        <v>0</v>
      </c>
      <c r="CY41" s="40">
        <v>6345062.5</v>
      </c>
      <c r="CZ41" s="40">
        <v>0</v>
      </c>
      <c r="DA41" s="40">
        <f t="shared" si="25"/>
        <v>6345062.5</v>
      </c>
      <c r="DB41" s="67"/>
      <c r="DC41" s="85">
        <v>49110</v>
      </c>
      <c r="DE41" s="87"/>
      <c r="DH41" s="67"/>
      <c r="DI41" s="85">
        <v>49110</v>
      </c>
      <c r="DJ41" s="40"/>
      <c r="DK41" s="87"/>
      <c r="DL41" s="40"/>
      <c r="DM41" s="40">
        <v>0</v>
      </c>
      <c r="DN41" s="40">
        <f t="shared" si="1"/>
        <v>0</v>
      </c>
      <c r="DO41" s="67"/>
      <c r="DP41" s="85">
        <v>49110</v>
      </c>
      <c r="DQ41" s="40"/>
      <c r="DR41" s="87"/>
      <c r="DS41" s="40"/>
      <c r="DT41" s="40">
        <f t="shared" si="2"/>
        <v>0</v>
      </c>
      <c r="DU41" s="67"/>
      <c r="DV41" s="85">
        <v>49110</v>
      </c>
      <c r="DW41" s="40">
        <v>2309956.6</v>
      </c>
      <c r="DX41" s="87"/>
      <c r="DY41" s="40">
        <v>0</v>
      </c>
      <c r="DZ41" s="40">
        <v>93380043.400000006</v>
      </c>
      <c r="EA41" s="40">
        <f t="shared" si="3"/>
        <v>95690000</v>
      </c>
      <c r="EB41" s="40"/>
      <c r="EC41" s="85">
        <v>49110</v>
      </c>
      <c r="EE41" s="87"/>
      <c r="EH41" s="40">
        <f t="shared" si="0"/>
        <v>0</v>
      </c>
      <c r="EI41" s="40"/>
      <c r="EJ41" s="85">
        <v>49110</v>
      </c>
      <c r="EP41" s="85">
        <v>49110</v>
      </c>
      <c r="ET41" s="40">
        <f t="shared" si="4"/>
        <v>0</v>
      </c>
      <c r="EV41" s="85">
        <v>49110</v>
      </c>
      <c r="EZ41" s="40">
        <f t="shared" si="5"/>
        <v>0</v>
      </c>
      <c r="FB41" s="85">
        <v>49110</v>
      </c>
      <c r="FG41" s="40">
        <f t="shared" si="6"/>
        <v>0</v>
      </c>
      <c r="FI41" s="85">
        <v>49110</v>
      </c>
      <c r="FN41" s="40">
        <f t="shared" si="7"/>
        <v>0</v>
      </c>
      <c r="FP41" s="85">
        <v>49110</v>
      </c>
      <c r="FU41" s="40">
        <f t="shared" si="8"/>
        <v>0</v>
      </c>
      <c r="FW41" s="85">
        <v>49110</v>
      </c>
      <c r="GB41" s="40">
        <f t="shared" si="9"/>
        <v>0</v>
      </c>
    </row>
    <row r="42" spans="1:184" x14ac:dyDescent="0.4">
      <c r="A42" s="118">
        <f t="shared" si="29"/>
        <v>54589</v>
      </c>
      <c r="B42" s="85">
        <v>54604</v>
      </c>
      <c r="C42" s="86">
        <f t="shared" si="10"/>
        <v>343623434.30000001</v>
      </c>
      <c r="D42" s="40">
        <f t="shared" si="11"/>
        <v>0</v>
      </c>
      <c r="F42" s="85">
        <v>49309</v>
      </c>
      <c r="G42" s="85"/>
      <c r="H42" s="85">
        <v>49293</v>
      </c>
      <c r="I42" s="40"/>
      <c r="O42" s="85">
        <v>49309</v>
      </c>
      <c r="P42" s="85"/>
      <c r="Q42" s="85">
        <v>49293</v>
      </c>
      <c r="R42" s="40">
        <f t="shared" si="30"/>
        <v>8301795.1500000004</v>
      </c>
      <c r="S42" s="40">
        <f t="shared" si="31"/>
        <v>41417938.75</v>
      </c>
      <c r="T42" s="40">
        <f t="shared" si="32"/>
        <v>158013204.84999999</v>
      </c>
      <c r="U42" s="40">
        <f t="shared" si="33"/>
        <v>0</v>
      </c>
      <c r="V42" s="40">
        <f t="shared" si="12"/>
        <v>207732938.75</v>
      </c>
      <c r="X42" s="85">
        <v>49293</v>
      </c>
      <c r="Y42" s="40">
        <v>0</v>
      </c>
      <c r="Z42" s="101"/>
      <c r="AA42" s="40">
        <f t="shared" si="34"/>
        <v>1637750</v>
      </c>
      <c r="AB42" s="40">
        <v>0</v>
      </c>
      <c r="AC42" s="40"/>
      <c r="AD42" s="40">
        <f t="shared" si="13"/>
        <v>1637750</v>
      </c>
      <c r="AF42" s="85">
        <v>49293</v>
      </c>
      <c r="AG42" s="40">
        <v>0</v>
      </c>
      <c r="AH42" s="101"/>
      <c r="AI42" s="40">
        <f t="shared" si="36"/>
        <v>0</v>
      </c>
      <c r="AJ42" s="40">
        <v>0</v>
      </c>
      <c r="AK42" s="40"/>
      <c r="AL42" s="40">
        <f t="shared" si="14"/>
        <v>0</v>
      </c>
      <c r="AN42" s="85">
        <v>49293</v>
      </c>
      <c r="AO42" s="40">
        <v>0</v>
      </c>
      <c r="AP42" s="101"/>
      <c r="AQ42" s="40">
        <f t="shared" si="37"/>
        <v>0</v>
      </c>
      <c r="AR42" s="40">
        <v>0</v>
      </c>
      <c r="AS42" s="40"/>
      <c r="AT42" s="40">
        <f t="shared" si="15"/>
        <v>0</v>
      </c>
      <c r="AV42" s="85">
        <v>49293</v>
      </c>
      <c r="AW42" s="40"/>
      <c r="AX42" s="101"/>
      <c r="AY42" s="40"/>
      <c r="AZ42" s="101"/>
      <c r="BA42" s="40">
        <f t="shared" si="16"/>
        <v>19862625</v>
      </c>
      <c r="BB42" s="40"/>
      <c r="BC42" s="40"/>
      <c r="BD42" s="40">
        <f t="shared" si="17"/>
        <v>19862625</v>
      </c>
      <c r="BF42" s="85">
        <v>49293</v>
      </c>
      <c r="BG42" s="40"/>
      <c r="BH42" s="101"/>
      <c r="BI42" s="40"/>
      <c r="BJ42" s="40"/>
      <c r="BK42" s="40"/>
      <c r="BL42" s="40">
        <f t="shared" si="18"/>
        <v>0</v>
      </c>
      <c r="BN42" s="85">
        <v>49293</v>
      </c>
      <c r="BO42" s="40">
        <v>0</v>
      </c>
      <c r="BP42" s="101"/>
      <c r="BQ42" s="40">
        <v>4750125</v>
      </c>
      <c r="BR42" s="40">
        <v>0</v>
      </c>
      <c r="BS42" s="40"/>
      <c r="BT42" s="40">
        <f t="shared" si="19"/>
        <v>4750125</v>
      </c>
      <c r="BV42" s="85">
        <v>49293</v>
      </c>
      <c r="BW42" s="40">
        <v>3160000</v>
      </c>
      <c r="BX42" s="101">
        <v>0.05</v>
      </c>
      <c r="BY42" s="40">
        <v>1499751.25</v>
      </c>
      <c r="BZ42" s="40">
        <v>0</v>
      </c>
      <c r="CA42" s="40">
        <f t="shared" si="20"/>
        <v>4659751.25</v>
      </c>
      <c r="CC42" s="85">
        <v>49293</v>
      </c>
      <c r="CD42" s="40">
        <v>0</v>
      </c>
      <c r="CE42" s="40"/>
      <c r="CF42" s="40">
        <v>3425625</v>
      </c>
      <c r="CG42" s="40">
        <v>0</v>
      </c>
      <c r="CH42" s="40">
        <f t="shared" si="21"/>
        <v>3425625</v>
      </c>
      <c r="CJ42" s="85">
        <v>49293</v>
      </c>
      <c r="CK42" s="40">
        <v>1460000</v>
      </c>
      <c r="CL42" s="101">
        <v>0.05</v>
      </c>
      <c r="CM42" s="40">
        <v>1470125</v>
      </c>
      <c r="CN42" s="40">
        <f t="shared" si="22"/>
        <v>2930125</v>
      </c>
      <c r="CP42" s="85">
        <v>49293</v>
      </c>
      <c r="CQ42" s="40">
        <v>0</v>
      </c>
      <c r="CR42" s="87">
        <v>0</v>
      </c>
      <c r="CS42" s="40">
        <f t="shared" si="23"/>
        <v>2426875</v>
      </c>
      <c r="CT42" s="40">
        <f t="shared" si="24"/>
        <v>2426875</v>
      </c>
      <c r="CV42" s="85">
        <v>49293</v>
      </c>
      <c r="CW42" s="40">
        <v>0</v>
      </c>
      <c r="CX42" s="87">
        <v>0</v>
      </c>
      <c r="CY42" s="40">
        <v>6345062.5</v>
      </c>
      <c r="CZ42" s="40">
        <v>0</v>
      </c>
      <c r="DA42" s="40">
        <f t="shared" si="25"/>
        <v>6345062.5</v>
      </c>
      <c r="DB42" s="67"/>
      <c r="DC42" s="85">
        <v>49293</v>
      </c>
      <c r="DE42" s="87"/>
      <c r="DH42" s="67"/>
      <c r="DI42" s="85">
        <v>49293</v>
      </c>
      <c r="DJ42" s="40"/>
      <c r="DK42" s="87"/>
      <c r="DL42" s="40"/>
      <c r="DM42" s="40">
        <v>0</v>
      </c>
      <c r="DN42" s="40">
        <f t="shared" si="1"/>
        <v>0</v>
      </c>
      <c r="DO42" s="67"/>
      <c r="DP42" s="85">
        <v>49293</v>
      </c>
      <c r="DQ42" s="40"/>
      <c r="DR42" s="87"/>
      <c r="DS42" s="40"/>
      <c r="DT42" s="40">
        <f t="shared" si="2"/>
        <v>0</v>
      </c>
      <c r="DU42" s="67"/>
      <c r="DV42" s="85">
        <v>49293</v>
      </c>
      <c r="DW42" s="40">
        <v>3681795.15</v>
      </c>
      <c r="DX42" s="87"/>
      <c r="DY42" s="40">
        <v>0</v>
      </c>
      <c r="DZ42" s="40">
        <v>158013204.84999999</v>
      </c>
      <c r="EA42" s="40">
        <f t="shared" si="3"/>
        <v>161695000</v>
      </c>
      <c r="EB42" s="40"/>
      <c r="EC42" s="85">
        <v>49293</v>
      </c>
      <c r="EE42" s="87"/>
      <c r="EH42" s="40">
        <f t="shared" si="0"/>
        <v>0</v>
      </c>
      <c r="EI42" s="40"/>
      <c r="EJ42" s="85">
        <v>49293</v>
      </c>
      <c r="EP42" s="85">
        <v>49293</v>
      </c>
      <c r="ET42" s="40">
        <f t="shared" si="4"/>
        <v>0</v>
      </c>
      <c r="EV42" s="85">
        <v>49293</v>
      </c>
      <c r="EZ42" s="40">
        <f t="shared" si="5"/>
        <v>0</v>
      </c>
      <c r="FB42" s="85">
        <v>49293</v>
      </c>
      <c r="FG42" s="40">
        <f t="shared" si="6"/>
        <v>0</v>
      </c>
      <c r="FI42" s="85">
        <v>49293</v>
      </c>
      <c r="FN42" s="40">
        <f t="shared" si="7"/>
        <v>0</v>
      </c>
      <c r="FP42" s="85">
        <v>49293</v>
      </c>
      <c r="FU42" s="40">
        <f t="shared" si="8"/>
        <v>0</v>
      </c>
      <c r="FW42" s="85">
        <v>49293</v>
      </c>
      <c r="GB42" s="40">
        <f t="shared" si="9"/>
        <v>0</v>
      </c>
    </row>
    <row r="43" spans="1:184" x14ac:dyDescent="0.4">
      <c r="A43" s="118">
        <f t="shared" si="29"/>
        <v>54954</v>
      </c>
      <c r="B43" s="85">
        <v>54969</v>
      </c>
      <c r="C43" s="86">
        <f t="shared" si="10"/>
        <v>343625298.85000002</v>
      </c>
      <c r="D43" s="40">
        <f t="shared" si="11"/>
        <v>0</v>
      </c>
      <c r="F43" s="85">
        <v>49490</v>
      </c>
      <c r="G43" s="85"/>
      <c r="H43" s="85">
        <v>49475</v>
      </c>
      <c r="I43" s="40">
        <f>SUM(Y42:Y43,AG42:AG43,AO42:AO43,AW42:AW43,AY42:AY43,BG42:BG43,BO42:BO43,BW42:BW43,CD42:CD43,CK42:CK43,CQ42:CQ43,CW42:CW43,DD42:DD43,DJ42:DJ43,DQ42:DQ43,DW42:DW43,ED42:ED43,EK42:EK43,EQ42:EQ43,EW42:EW43,FC42:FC43,FJ42:FJ43,FQ42:FQ43,FX42:FX43)</f>
        <v>10987216.35</v>
      </c>
      <c r="J43" s="40">
        <f>SUM(AA42:AA43,AI42:AI43,AQ42:AQ43,BA42:BA43,BI42:BI43,BQ42:BQ43,BY42:BY43,CF42:CF43,CM42:CM43,CS42:CS43,CY42:CY43,DF42:DF43,DL42:DL43,DS42:DS43,DY42:DY43,EF42:EF43,EM42:EM43,ES42:ES43,EY42:EY43,FE42:FE43,FL42:FL43,FS42:FS43,FZ42:FZ43)</f>
        <v>82720377.5</v>
      </c>
      <c r="K43" s="40">
        <f>SUM(BB42:BB43,BJ42:BJ43,BR42:BR43,BZ42:BZ43,CG42:CG43,CZ42:CZ43,DM42:DM43,DZ42:DZ43,EG42:EG43,FF42:FF43,FM42:FM43,FT42:FT43,GA42:GA43)</f>
        <v>251647783.64999998</v>
      </c>
      <c r="L43" s="40">
        <f>SUM(AC42:AC43,AK42:AK43,AS42:AS43,BC42:BC43,BK42:BK43,BS42:BS43)</f>
        <v>0</v>
      </c>
      <c r="M43" s="40">
        <f>SUM(I43:L43)</f>
        <v>345355377.5</v>
      </c>
      <c r="O43" s="85">
        <v>49490</v>
      </c>
      <c r="P43" s="85"/>
      <c r="Q43" s="85">
        <v>49475</v>
      </c>
      <c r="R43" s="40">
        <f t="shared" si="30"/>
        <v>2685421.2</v>
      </c>
      <c r="S43" s="40">
        <f t="shared" si="31"/>
        <v>41302438.75</v>
      </c>
      <c r="T43" s="40">
        <f t="shared" si="32"/>
        <v>93634578.799999997</v>
      </c>
      <c r="U43" s="40">
        <f t="shared" si="33"/>
        <v>0</v>
      </c>
      <c r="V43" s="40">
        <f t="shared" si="12"/>
        <v>137622438.75</v>
      </c>
      <c r="X43" s="85">
        <v>49475</v>
      </c>
      <c r="Y43" s="40">
        <v>0</v>
      </c>
      <c r="Z43" s="101"/>
      <c r="AA43" s="40">
        <f t="shared" si="34"/>
        <v>1637750</v>
      </c>
      <c r="AB43" s="40">
        <v>0</v>
      </c>
      <c r="AC43" s="40"/>
      <c r="AD43" s="40">
        <f t="shared" si="13"/>
        <v>1637750</v>
      </c>
      <c r="AF43" s="85">
        <v>49475</v>
      </c>
      <c r="AG43" s="40">
        <v>0</v>
      </c>
      <c r="AH43" s="101"/>
      <c r="AI43" s="40">
        <f t="shared" si="36"/>
        <v>0</v>
      </c>
      <c r="AJ43" s="40">
        <v>0</v>
      </c>
      <c r="AK43" s="40"/>
      <c r="AL43" s="40">
        <f t="shared" si="14"/>
        <v>0</v>
      </c>
      <c r="AN43" s="85">
        <v>49475</v>
      </c>
      <c r="AO43" s="40">
        <v>0</v>
      </c>
      <c r="AP43" s="101"/>
      <c r="AQ43" s="40">
        <f t="shared" si="37"/>
        <v>0</v>
      </c>
      <c r="AR43" s="40">
        <v>0</v>
      </c>
      <c r="AS43" s="40"/>
      <c r="AT43" s="40">
        <f t="shared" si="15"/>
        <v>0</v>
      </c>
      <c r="AV43" s="85">
        <v>49475</v>
      </c>
      <c r="AW43" s="40"/>
      <c r="AX43" s="101"/>
      <c r="AY43" s="40"/>
      <c r="AZ43" s="101"/>
      <c r="BA43" s="40">
        <f t="shared" si="16"/>
        <v>19862625</v>
      </c>
      <c r="BB43" s="40"/>
      <c r="BC43" s="40"/>
      <c r="BD43" s="40">
        <f t="shared" si="17"/>
        <v>19862625</v>
      </c>
      <c r="BF43" s="85">
        <v>49475</v>
      </c>
      <c r="BG43" s="40"/>
      <c r="BH43" s="101"/>
      <c r="BI43" s="40"/>
      <c r="BJ43" s="40"/>
      <c r="BK43" s="40"/>
      <c r="BL43" s="40">
        <f t="shared" si="18"/>
        <v>0</v>
      </c>
      <c r="BN43" s="85">
        <v>49475</v>
      </c>
      <c r="BO43" s="40">
        <v>0</v>
      </c>
      <c r="BP43" s="101"/>
      <c r="BQ43" s="40">
        <v>4750125</v>
      </c>
      <c r="BR43" s="40">
        <v>0</v>
      </c>
      <c r="BS43" s="40"/>
      <c r="BT43" s="40">
        <f t="shared" si="19"/>
        <v>4750125</v>
      </c>
      <c r="BV43" s="85">
        <v>49475</v>
      </c>
      <c r="BW43" s="40">
        <v>0</v>
      </c>
      <c r="BY43" s="40">
        <v>1420751.25</v>
      </c>
      <c r="BZ43" s="40">
        <v>0</v>
      </c>
      <c r="CA43" s="40">
        <f t="shared" si="20"/>
        <v>1420751.25</v>
      </c>
      <c r="CC43" s="85">
        <v>49475</v>
      </c>
      <c r="CD43" s="40">
        <v>0</v>
      </c>
      <c r="CE43" s="40"/>
      <c r="CF43" s="40">
        <v>3425625</v>
      </c>
      <c r="CG43" s="40">
        <v>0</v>
      </c>
      <c r="CH43" s="40">
        <f t="shared" si="21"/>
        <v>3425625</v>
      </c>
      <c r="CJ43" s="85">
        <v>49475</v>
      </c>
      <c r="CK43" s="40">
        <v>630000</v>
      </c>
      <c r="CL43" s="101">
        <v>0.05</v>
      </c>
      <c r="CM43" s="40">
        <v>1433625</v>
      </c>
      <c r="CN43" s="40">
        <f t="shared" si="22"/>
        <v>2063625</v>
      </c>
      <c r="CP43" s="85">
        <v>49475</v>
      </c>
      <c r="CQ43" s="40">
        <v>0</v>
      </c>
      <c r="CR43" s="87">
        <v>0</v>
      </c>
      <c r="CS43" s="40">
        <f t="shared" si="23"/>
        <v>2426875</v>
      </c>
      <c r="CT43" s="40">
        <f t="shared" si="24"/>
        <v>2426875</v>
      </c>
      <c r="CV43" s="85">
        <v>49475</v>
      </c>
      <c r="CW43" s="40">
        <v>0</v>
      </c>
      <c r="CX43" s="87">
        <v>0</v>
      </c>
      <c r="CY43" s="40">
        <v>6345062.5</v>
      </c>
      <c r="CZ43" s="40">
        <v>0</v>
      </c>
      <c r="DA43" s="40">
        <f t="shared" si="25"/>
        <v>6345062.5</v>
      </c>
      <c r="DB43" s="67"/>
      <c r="DC43" s="85">
        <v>49475</v>
      </c>
      <c r="DE43" s="87"/>
      <c r="DH43" s="67"/>
      <c r="DI43" s="85">
        <v>49475</v>
      </c>
      <c r="DJ43" s="40"/>
      <c r="DK43" s="87"/>
      <c r="DL43" s="40"/>
      <c r="DM43" s="40">
        <v>0</v>
      </c>
      <c r="DN43" s="40">
        <f t="shared" si="1"/>
        <v>0</v>
      </c>
      <c r="DO43" s="67"/>
      <c r="DP43" s="85">
        <v>49475</v>
      </c>
      <c r="DQ43" s="40"/>
      <c r="DR43" s="87"/>
      <c r="DS43" s="40"/>
      <c r="DT43" s="40">
        <f t="shared" si="2"/>
        <v>0</v>
      </c>
      <c r="DU43" s="67"/>
      <c r="DV43" s="85">
        <v>49475</v>
      </c>
      <c r="DW43" s="40">
        <v>2055421.2</v>
      </c>
      <c r="DX43" s="87"/>
      <c r="DY43" s="40">
        <v>0</v>
      </c>
      <c r="DZ43" s="40">
        <v>93634578.799999997</v>
      </c>
      <c r="EA43" s="40">
        <f t="shared" si="3"/>
        <v>95690000</v>
      </c>
      <c r="EB43" s="40"/>
      <c r="EC43" s="85">
        <v>49475</v>
      </c>
      <c r="EE43" s="87"/>
      <c r="EH43" s="40">
        <f t="shared" si="0"/>
        <v>0</v>
      </c>
      <c r="EI43" s="40"/>
      <c r="EJ43" s="85">
        <v>49475</v>
      </c>
      <c r="EP43" s="85">
        <v>49475</v>
      </c>
      <c r="ET43" s="40">
        <f t="shared" si="4"/>
        <v>0</v>
      </c>
      <c r="EV43" s="85">
        <v>49475</v>
      </c>
      <c r="EZ43" s="40">
        <f t="shared" si="5"/>
        <v>0</v>
      </c>
      <c r="FB43" s="85">
        <v>49475</v>
      </c>
      <c r="FG43" s="40">
        <f t="shared" si="6"/>
        <v>0</v>
      </c>
      <c r="FI43" s="85">
        <v>49475</v>
      </c>
      <c r="FN43" s="40">
        <f t="shared" si="7"/>
        <v>0</v>
      </c>
      <c r="FP43" s="85">
        <v>49475</v>
      </c>
      <c r="FU43" s="40">
        <f t="shared" si="8"/>
        <v>0</v>
      </c>
      <c r="FW43" s="85">
        <v>49475</v>
      </c>
      <c r="GB43" s="40">
        <f t="shared" si="9"/>
        <v>0</v>
      </c>
    </row>
    <row r="44" spans="1:184" x14ac:dyDescent="0.4">
      <c r="A44" s="118">
        <f t="shared" si="29"/>
        <v>55319</v>
      </c>
      <c r="B44" s="85">
        <v>55334</v>
      </c>
      <c r="C44" s="86">
        <f t="shared" si="10"/>
        <v>347243146.5</v>
      </c>
      <c r="D44" s="40">
        <f t="shared" si="11"/>
        <v>0</v>
      </c>
      <c r="F44" s="85">
        <v>49674</v>
      </c>
      <c r="G44" s="85"/>
      <c r="H44" s="85">
        <v>49658</v>
      </c>
      <c r="I44" s="40"/>
      <c r="O44" s="85">
        <v>49674</v>
      </c>
      <c r="P44" s="85"/>
      <c r="Q44" s="85">
        <v>49658</v>
      </c>
      <c r="R44" s="40">
        <f t="shared" si="30"/>
        <v>6555709.0499999998</v>
      </c>
      <c r="S44" s="40">
        <f t="shared" si="31"/>
        <v>41286688.75</v>
      </c>
      <c r="T44" s="40">
        <f t="shared" si="32"/>
        <v>159959290.94999999</v>
      </c>
      <c r="U44" s="40">
        <f t="shared" si="33"/>
        <v>0</v>
      </c>
      <c r="V44" s="40">
        <f t="shared" si="12"/>
        <v>207801688.75</v>
      </c>
      <c r="X44" s="85">
        <v>49658</v>
      </c>
      <c r="Y44" s="40">
        <v>0</v>
      </c>
      <c r="Z44" s="101"/>
      <c r="AA44" s="40">
        <f t="shared" si="34"/>
        <v>1637750</v>
      </c>
      <c r="AB44" s="40">
        <v>0</v>
      </c>
      <c r="AC44" s="40"/>
      <c r="AD44" s="40">
        <f t="shared" si="13"/>
        <v>1637750</v>
      </c>
      <c r="AF44" s="85">
        <v>49658</v>
      </c>
      <c r="AG44" s="40">
        <v>0</v>
      </c>
      <c r="AH44" s="101"/>
      <c r="AI44" s="40">
        <f t="shared" si="36"/>
        <v>0</v>
      </c>
      <c r="AJ44" s="40">
        <v>0</v>
      </c>
      <c r="AK44" s="40"/>
      <c r="AL44" s="40">
        <f t="shared" si="14"/>
        <v>0</v>
      </c>
      <c r="AN44" s="85">
        <v>49658</v>
      </c>
      <c r="AO44" s="40">
        <v>0</v>
      </c>
      <c r="AP44" s="101"/>
      <c r="AQ44" s="40">
        <f t="shared" si="37"/>
        <v>0</v>
      </c>
      <c r="AR44" s="40">
        <v>0</v>
      </c>
      <c r="AS44" s="40"/>
      <c r="AT44" s="40">
        <f t="shared" si="15"/>
        <v>0</v>
      </c>
      <c r="AV44" s="85">
        <v>49658</v>
      </c>
      <c r="AW44" s="40"/>
      <c r="AX44" s="101"/>
      <c r="AY44" s="40"/>
      <c r="AZ44" s="101"/>
      <c r="BA44" s="40">
        <f t="shared" si="16"/>
        <v>19862625</v>
      </c>
      <c r="BB44" s="40"/>
      <c r="BC44" s="40"/>
      <c r="BD44" s="40">
        <f t="shared" si="17"/>
        <v>19862625</v>
      </c>
      <c r="BF44" s="85">
        <v>49658</v>
      </c>
      <c r="BG44" s="40"/>
      <c r="BH44" s="101"/>
      <c r="BI44" s="40"/>
      <c r="BJ44" s="40"/>
      <c r="BK44" s="40"/>
      <c r="BL44" s="40">
        <f t="shared" ref="BL44:BL75" si="38">SUM(BG44,BI44,BJ44,BK44)</f>
        <v>0</v>
      </c>
      <c r="BN44" s="85">
        <v>49658</v>
      </c>
      <c r="BO44" s="40">
        <v>0</v>
      </c>
      <c r="BP44" s="101"/>
      <c r="BQ44" s="40">
        <v>4750125</v>
      </c>
      <c r="BR44" s="40">
        <v>0</v>
      </c>
      <c r="BS44" s="40"/>
      <c r="BT44" s="40">
        <f t="shared" si="19"/>
        <v>4750125</v>
      </c>
      <c r="BV44" s="85">
        <v>49658</v>
      </c>
      <c r="BW44" s="40">
        <v>1763151.4</v>
      </c>
      <c r="BX44" s="101">
        <v>4.7E-2</v>
      </c>
      <c r="BY44" s="40">
        <v>1420751.25</v>
      </c>
      <c r="BZ44" s="40">
        <v>1541848.6</v>
      </c>
      <c r="CA44" s="40">
        <f t="shared" si="20"/>
        <v>4725751.25</v>
      </c>
      <c r="CC44" s="85">
        <v>49658</v>
      </c>
      <c r="CD44" s="40">
        <v>0</v>
      </c>
      <c r="CE44" s="40"/>
      <c r="CF44" s="40">
        <v>3425625</v>
      </c>
      <c r="CG44" s="40">
        <v>0</v>
      </c>
      <c r="CH44" s="40">
        <f t="shared" si="21"/>
        <v>3425625</v>
      </c>
      <c r="CJ44" s="85">
        <v>49658</v>
      </c>
      <c r="CK44" s="40">
        <v>1515000</v>
      </c>
      <c r="CL44" s="101">
        <v>0.05</v>
      </c>
      <c r="CM44" s="40">
        <v>1417875</v>
      </c>
      <c r="CN44" s="40">
        <f t="shared" si="22"/>
        <v>2932875</v>
      </c>
      <c r="CP44" s="85">
        <v>49658</v>
      </c>
      <c r="CQ44" s="40">
        <v>0</v>
      </c>
      <c r="CR44" s="87">
        <v>0</v>
      </c>
      <c r="CS44" s="40">
        <f t="shared" si="23"/>
        <v>2426875</v>
      </c>
      <c r="CT44" s="40">
        <f t="shared" si="24"/>
        <v>2426875</v>
      </c>
      <c r="CV44" s="85">
        <v>49658</v>
      </c>
      <c r="CW44" s="40">
        <v>0</v>
      </c>
      <c r="CX44" s="87">
        <v>0</v>
      </c>
      <c r="CY44" s="40">
        <v>6345062.5</v>
      </c>
      <c r="CZ44" s="40">
        <v>0</v>
      </c>
      <c r="DA44" s="40">
        <f t="shared" si="25"/>
        <v>6345062.5</v>
      </c>
      <c r="DB44" s="67"/>
      <c r="DC44" s="85">
        <v>49658</v>
      </c>
      <c r="DE44" s="87"/>
      <c r="DH44" s="67"/>
      <c r="DI44" s="85">
        <v>49658</v>
      </c>
      <c r="DJ44" s="40"/>
      <c r="DK44" s="87"/>
      <c r="DL44" s="40"/>
      <c r="DM44" s="40">
        <v>0</v>
      </c>
      <c r="DN44" s="40">
        <f t="shared" si="1"/>
        <v>0</v>
      </c>
      <c r="DO44" s="67"/>
      <c r="DP44" s="85">
        <v>49658</v>
      </c>
      <c r="DQ44" s="40"/>
      <c r="DR44" s="87"/>
      <c r="DS44" s="40"/>
      <c r="DT44" s="40">
        <f t="shared" si="2"/>
        <v>0</v>
      </c>
      <c r="DU44" s="67"/>
      <c r="DV44" s="85">
        <v>49658</v>
      </c>
      <c r="DW44" s="40">
        <v>3277557.65</v>
      </c>
      <c r="DX44" s="87"/>
      <c r="DY44" s="40">
        <v>0</v>
      </c>
      <c r="DZ44" s="40">
        <v>158417442.34999999</v>
      </c>
      <c r="EA44" s="40">
        <f t="shared" si="3"/>
        <v>161695000</v>
      </c>
      <c r="EB44" s="40"/>
      <c r="EC44" s="85">
        <v>49658</v>
      </c>
      <c r="EE44" s="87"/>
      <c r="EH44" s="40">
        <f t="shared" si="0"/>
        <v>0</v>
      </c>
      <c r="EI44" s="40"/>
      <c r="EJ44" s="85">
        <v>49658</v>
      </c>
      <c r="EP44" s="85">
        <v>49658</v>
      </c>
      <c r="ET44" s="40">
        <f t="shared" si="4"/>
        <v>0</v>
      </c>
      <c r="EV44" s="85">
        <v>49658</v>
      </c>
      <c r="EZ44" s="40">
        <f t="shared" si="5"/>
        <v>0</v>
      </c>
      <c r="FB44" s="85">
        <v>49658</v>
      </c>
      <c r="FG44" s="40">
        <f t="shared" si="6"/>
        <v>0</v>
      </c>
      <c r="FI44" s="85">
        <v>49658</v>
      </c>
      <c r="FN44" s="40">
        <f t="shared" si="7"/>
        <v>0</v>
      </c>
      <c r="FP44" s="85">
        <v>49658</v>
      </c>
      <c r="FU44" s="40">
        <f t="shared" si="8"/>
        <v>0</v>
      </c>
      <c r="FW44" s="85">
        <v>49658</v>
      </c>
      <c r="GB44" s="40">
        <f t="shared" si="9"/>
        <v>0</v>
      </c>
    </row>
    <row r="45" spans="1:184" x14ac:dyDescent="0.4">
      <c r="A45" s="118">
        <f t="shared" si="29"/>
        <v>55685</v>
      </c>
      <c r="B45" s="85">
        <v>55700</v>
      </c>
      <c r="C45" s="86">
        <f t="shared" si="10"/>
        <v>347240614.5</v>
      </c>
      <c r="D45" s="40">
        <f t="shared" si="11"/>
        <v>0</v>
      </c>
      <c r="F45" s="85">
        <v>49856</v>
      </c>
      <c r="G45" s="85"/>
      <c r="H45" s="85">
        <v>49841</v>
      </c>
      <c r="I45" s="40">
        <f>SUM(Y44:Y45,AG44:AG45,AO44:AO45,AW44:AW45,AY44:AY45,BG44:BG45,BO44:BO45,BW44:BW45,CD44:CD45,CK44:CK45,CQ44:CQ45,CW44:CW45,DD44:DD45,DJ44:DJ45,DQ44:DQ45,DW44:DW45,ED44:ED45,EK44:EK45,EQ44:EQ45,EW44:EW45,FC44:FC45,FJ44:FJ45,FQ44:FQ45,FX44:FX45)</f>
        <v>9070301.8499999996</v>
      </c>
      <c r="J45" s="40">
        <f>SUM(AA44:AA45,AI44:AI45,AQ44:AQ45,BA44:BA45,BI44:BI45,BQ44:BQ45,BY44:BY45,CF44:CF45,CM44:CM45,CS44:CS45,CY44:CY45,DF44:DF45,DL44:DL45,DS44:DS45,DY44:DY45,EF44:EF45,EM44:EM45,ES44:ES45,EY44:EY45,FE44:FE45,FL44:FL45,FS44:FS45,FZ44:FZ45)</f>
        <v>82457835</v>
      </c>
      <c r="K45" s="40">
        <f>SUM(BB44:BB45,BJ44:BJ45,BR44:BR45,BZ44:BZ45,CG44:CG45,CZ44:CZ45,DM44:DM45,DZ44:DZ45,EG44:EG45,FF44:FF45,FM44:FM45,FT44:FT45,GA44:GA45)</f>
        <v>253819698.14999998</v>
      </c>
      <c r="L45" s="40">
        <f>SUM(AC44:AC45,AK44:AK45,AS44:AS45,BC44:BC45,BK44:BK45,BS44:BS45)</f>
        <v>0</v>
      </c>
      <c r="M45" s="40">
        <f>SUM(I45:L45)</f>
        <v>345347835</v>
      </c>
      <c r="O45" s="85">
        <v>49856</v>
      </c>
      <c r="P45" s="85"/>
      <c r="Q45" s="85">
        <v>49841</v>
      </c>
      <c r="R45" s="40">
        <f t="shared" si="30"/>
        <v>2514592.7999999998</v>
      </c>
      <c r="S45" s="40">
        <f t="shared" si="31"/>
        <v>41171146.25</v>
      </c>
      <c r="T45" s="40">
        <f t="shared" si="32"/>
        <v>93860407.200000003</v>
      </c>
      <c r="U45" s="40">
        <f t="shared" si="33"/>
        <v>0</v>
      </c>
      <c r="V45" s="40">
        <f t="shared" si="12"/>
        <v>137546146.25</v>
      </c>
      <c r="X45" s="85">
        <v>49841</v>
      </c>
      <c r="Y45" s="40">
        <v>0</v>
      </c>
      <c r="Z45" s="101"/>
      <c r="AA45" s="40">
        <f t="shared" si="34"/>
        <v>1637750</v>
      </c>
      <c r="AB45" s="40">
        <v>0</v>
      </c>
      <c r="AC45" s="40"/>
      <c r="AD45" s="40">
        <f t="shared" si="13"/>
        <v>1637750</v>
      </c>
      <c r="AF45" s="85">
        <v>49841</v>
      </c>
      <c r="AG45" s="40">
        <v>0</v>
      </c>
      <c r="AH45" s="101"/>
      <c r="AI45" s="40">
        <f t="shared" si="36"/>
        <v>0</v>
      </c>
      <c r="AJ45" s="40">
        <v>0</v>
      </c>
      <c r="AK45" s="40"/>
      <c r="AL45" s="40">
        <f t="shared" si="14"/>
        <v>0</v>
      </c>
      <c r="AN45" s="85">
        <v>49841</v>
      </c>
      <c r="AO45" s="40">
        <v>0</v>
      </c>
      <c r="AP45" s="101"/>
      <c r="AQ45" s="40">
        <f t="shared" si="37"/>
        <v>0</v>
      </c>
      <c r="AR45" s="40">
        <v>0</v>
      </c>
      <c r="AS45" s="40"/>
      <c r="AT45" s="40">
        <f t="shared" si="15"/>
        <v>0</v>
      </c>
      <c r="AV45" s="85">
        <v>49841</v>
      </c>
      <c r="AW45" s="40"/>
      <c r="AX45" s="101"/>
      <c r="AY45" s="40"/>
      <c r="AZ45" s="101"/>
      <c r="BA45" s="40">
        <f t="shared" si="16"/>
        <v>19862625</v>
      </c>
      <c r="BB45" s="40"/>
      <c r="BC45" s="40"/>
      <c r="BD45" s="40">
        <f t="shared" si="17"/>
        <v>19862625</v>
      </c>
      <c r="BF45" s="85">
        <v>49841</v>
      </c>
      <c r="BG45" s="40"/>
      <c r="BH45" s="101"/>
      <c r="BI45" s="40"/>
      <c r="BJ45" s="40"/>
      <c r="BK45" s="40"/>
      <c r="BL45" s="40">
        <f t="shared" si="38"/>
        <v>0</v>
      </c>
      <c r="BN45" s="85">
        <v>49841</v>
      </c>
      <c r="BO45" s="40">
        <v>0</v>
      </c>
      <c r="BP45" s="101"/>
      <c r="BQ45" s="40">
        <v>4750125</v>
      </c>
      <c r="BR45" s="40">
        <v>0</v>
      </c>
      <c r="BS45" s="40"/>
      <c r="BT45" s="40">
        <f t="shared" si="19"/>
        <v>4750125</v>
      </c>
      <c r="BV45" s="85">
        <v>49841</v>
      </c>
      <c r="BW45" s="40">
        <v>0</v>
      </c>
      <c r="BY45" s="40">
        <v>1343083.75</v>
      </c>
      <c r="BZ45" s="40">
        <v>0</v>
      </c>
      <c r="CA45" s="40">
        <f t="shared" si="20"/>
        <v>1343083.75</v>
      </c>
      <c r="CC45" s="85">
        <v>49841</v>
      </c>
      <c r="CD45" s="40">
        <v>0</v>
      </c>
      <c r="CE45" s="40"/>
      <c r="CF45" s="40">
        <v>3425625</v>
      </c>
      <c r="CG45" s="40">
        <v>0</v>
      </c>
      <c r="CH45" s="40">
        <f t="shared" si="21"/>
        <v>3425625</v>
      </c>
      <c r="CJ45" s="85">
        <v>49841</v>
      </c>
      <c r="CK45" s="40">
        <v>685000</v>
      </c>
      <c r="CL45" s="101">
        <v>0.05</v>
      </c>
      <c r="CM45" s="40">
        <v>1380000</v>
      </c>
      <c r="CN45" s="40">
        <f t="shared" si="22"/>
        <v>2065000</v>
      </c>
      <c r="CP45" s="85">
        <v>49841</v>
      </c>
      <c r="CQ45" s="40">
        <v>0</v>
      </c>
      <c r="CR45" s="87">
        <v>0</v>
      </c>
      <c r="CS45" s="40">
        <f t="shared" si="23"/>
        <v>2426875</v>
      </c>
      <c r="CT45" s="40">
        <f t="shared" si="24"/>
        <v>2426875</v>
      </c>
      <c r="CV45" s="85">
        <v>49841</v>
      </c>
      <c r="CW45" s="40">
        <v>0</v>
      </c>
      <c r="CX45" s="87">
        <v>0</v>
      </c>
      <c r="CY45" s="40">
        <v>6345062.5</v>
      </c>
      <c r="CZ45" s="40">
        <v>0</v>
      </c>
      <c r="DA45" s="40">
        <f t="shared" si="25"/>
        <v>6345062.5</v>
      </c>
      <c r="DB45" s="67"/>
      <c r="DC45" s="85">
        <v>49841</v>
      </c>
      <c r="DE45" s="87"/>
      <c r="DH45" s="67"/>
      <c r="DI45" s="85">
        <v>49841</v>
      </c>
      <c r="DJ45" s="40"/>
      <c r="DK45" s="87"/>
      <c r="DL45" s="40"/>
      <c r="DM45" s="40">
        <v>0</v>
      </c>
      <c r="DN45" s="40">
        <f t="shared" si="1"/>
        <v>0</v>
      </c>
      <c r="DO45" s="67"/>
      <c r="DP45" s="85">
        <v>49841</v>
      </c>
      <c r="DQ45" s="40"/>
      <c r="DR45" s="87"/>
      <c r="DS45" s="40"/>
      <c r="DT45" s="40">
        <f t="shared" si="2"/>
        <v>0</v>
      </c>
      <c r="DU45" s="67"/>
      <c r="DV45" s="85">
        <v>49841</v>
      </c>
      <c r="DW45" s="40">
        <v>1829592.8</v>
      </c>
      <c r="DX45" s="87"/>
      <c r="DY45" s="40">
        <v>0</v>
      </c>
      <c r="DZ45" s="40">
        <v>93860407.200000003</v>
      </c>
      <c r="EA45" s="40">
        <f t="shared" si="3"/>
        <v>95690000</v>
      </c>
      <c r="EB45" s="40"/>
      <c r="EC45" s="85">
        <v>49841</v>
      </c>
      <c r="EE45" s="87"/>
      <c r="EH45" s="40">
        <f t="shared" si="0"/>
        <v>0</v>
      </c>
      <c r="EI45" s="40"/>
      <c r="EJ45" s="85">
        <v>49841</v>
      </c>
      <c r="EP45" s="85">
        <v>49841</v>
      </c>
      <c r="ET45" s="40">
        <f t="shared" si="4"/>
        <v>0</v>
      </c>
      <c r="EV45" s="85">
        <v>49841</v>
      </c>
      <c r="EZ45" s="40">
        <f t="shared" si="5"/>
        <v>0</v>
      </c>
      <c r="FB45" s="85">
        <v>49841</v>
      </c>
      <c r="FG45" s="40">
        <f t="shared" si="6"/>
        <v>0</v>
      </c>
      <c r="FI45" s="85">
        <v>49841</v>
      </c>
      <c r="FN45" s="40">
        <f t="shared" si="7"/>
        <v>0</v>
      </c>
      <c r="FP45" s="85">
        <v>49841</v>
      </c>
      <c r="FU45" s="40">
        <f t="shared" si="8"/>
        <v>0</v>
      </c>
      <c r="FW45" s="85">
        <v>49841</v>
      </c>
      <c r="GB45" s="40">
        <f t="shared" si="9"/>
        <v>0</v>
      </c>
    </row>
    <row r="46" spans="1:184" x14ac:dyDescent="0.4">
      <c r="A46" s="118">
        <f t="shared" si="29"/>
        <v>56050</v>
      </c>
      <c r="B46" s="85">
        <v>56065</v>
      </c>
      <c r="C46" s="86">
        <f t="shared" si="10"/>
        <v>347240548.19999999</v>
      </c>
      <c r="D46" s="40">
        <f t="shared" si="11"/>
        <v>0</v>
      </c>
      <c r="F46" s="85">
        <v>50040</v>
      </c>
      <c r="G46" s="85"/>
      <c r="H46" s="85">
        <v>50024</v>
      </c>
      <c r="I46" s="40"/>
      <c r="O46" s="85">
        <v>50040</v>
      </c>
      <c r="P46" s="85"/>
      <c r="Q46" s="85">
        <v>50024</v>
      </c>
      <c r="R46" s="40">
        <f t="shared" si="30"/>
        <v>6338153.4000000004</v>
      </c>
      <c r="S46" s="40">
        <f t="shared" si="31"/>
        <v>41154021.25</v>
      </c>
      <c r="T46" s="40">
        <f t="shared" si="32"/>
        <v>160396846.59999999</v>
      </c>
      <c r="U46" s="40">
        <f t="shared" si="33"/>
        <v>0</v>
      </c>
      <c r="V46" s="40">
        <f t="shared" si="12"/>
        <v>207889021.25</v>
      </c>
      <c r="X46" s="85">
        <v>50024</v>
      </c>
      <c r="Y46" s="40">
        <v>0</v>
      </c>
      <c r="Z46" s="101"/>
      <c r="AA46" s="40">
        <f t="shared" si="34"/>
        <v>1637750</v>
      </c>
      <c r="AB46" s="40">
        <v>0</v>
      </c>
      <c r="AC46" s="40"/>
      <c r="AD46" s="40">
        <f t="shared" si="13"/>
        <v>1637750</v>
      </c>
      <c r="AF46" s="85">
        <v>50024</v>
      </c>
      <c r="AG46" s="40">
        <v>0</v>
      </c>
      <c r="AH46" s="101"/>
      <c r="AI46" s="40">
        <f t="shared" si="36"/>
        <v>0</v>
      </c>
      <c r="AJ46" s="40">
        <v>0</v>
      </c>
      <c r="AK46" s="40"/>
      <c r="AL46" s="40">
        <f t="shared" si="14"/>
        <v>0</v>
      </c>
      <c r="AN46" s="85">
        <v>50024</v>
      </c>
      <c r="AO46" s="40">
        <v>0</v>
      </c>
      <c r="AP46" s="101"/>
      <c r="AQ46" s="40">
        <f t="shared" si="37"/>
        <v>0</v>
      </c>
      <c r="AR46" s="40">
        <v>0</v>
      </c>
      <c r="AS46" s="40"/>
      <c r="AT46" s="40">
        <f t="shared" si="15"/>
        <v>0</v>
      </c>
      <c r="AV46" s="85">
        <v>50024</v>
      </c>
      <c r="AW46" s="40"/>
      <c r="AX46" s="101"/>
      <c r="AY46" s="40"/>
      <c r="AZ46" s="101"/>
      <c r="BA46" s="40">
        <f t="shared" si="16"/>
        <v>19862625</v>
      </c>
      <c r="BB46" s="40"/>
      <c r="BC46" s="40"/>
      <c r="BD46" s="40">
        <f t="shared" si="17"/>
        <v>19862625</v>
      </c>
      <c r="BF46" s="85">
        <v>50024</v>
      </c>
      <c r="BG46" s="40"/>
      <c r="BH46" s="101"/>
      <c r="BI46" s="40"/>
      <c r="BJ46" s="40"/>
      <c r="BK46" s="40"/>
      <c r="BL46" s="40">
        <f t="shared" si="38"/>
        <v>0</v>
      </c>
      <c r="BN46" s="85">
        <v>50024</v>
      </c>
      <c r="BO46" s="40">
        <v>0</v>
      </c>
      <c r="BP46" s="101"/>
      <c r="BQ46" s="40">
        <v>4750125</v>
      </c>
      <c r="BR46" s="40">
        <v>0</v>
      </c>
      <c r="BS46" s="40"/>
      <c r="BT46" s="40">
        <f t="shared" si="19"/>
        <v>4750125</v>
      </c>
      <c r="BV46" s="85">
        <v>50024</v>
      </c>
      <c r="BW46" s="40">
        <v>1851175.6</v>
      </c>
      <c r="BX46" s="101">
        <v>4.7E-2</v>
      </c>
      <c r="BY46" s="40">
        <v>1343083.75</v>
      </c>
      <c r="BZ46" s="40">
        <v>1618824.4</v>
      </c>
      <c r="CA46" s="40">
        <f t="shared" si="20"/>
        <v>4813083.75</v>
      </c>
      <c r="CC46" s="85">
        <v>50024</v>
      </c>
      <c r="CD46" s="40">
        <v>0</v>
      </c>
      <c r="CE46" s="40"/>
      <c r="CF46" s="40">
        <v>3425625</v>
      </c>
      <c r="CG46" s="40">
        <v>0</v>
      </c>
      <c r="CH46" s="40">
        <f t="shared" si="21"/>
        <v>3425625</v>
      </c>
      <c r="CJ46" s="85">
        <v>50024</v>
      </c>
      <c r="CK46" s="40">
        <v>1570000</v>
      </c>
      <c r="CL46" s="101">
        <v>0.05</v>
      </c>
      <c r="CM46" s="40">
        <v>1362875</v>
      </c>
      <c r="CN46" s="40">
        <f t="shared" si="22"/>
        <v>2932875</v>
      </c>
      <c r="CP46" s="85">
        <v>50024</v>
      </c>
      <c r="CQ46" s="40">
        <v>0</v>
      </c>
      <c r="CR46" s="87">
        <v>0</v>
      </c>
      <c r="CS46" s="40">
        <f t="shared" si="23"/>
        <v>2426875</v>
      </c>
      <c r="CT46" s="40">
        <f t="shared" si="24"/>
        <v>2426875</v>
      </c>
      <c r="CV46" s="85">
        <v>50024</v>
      </c>
      <c r="CW46" s="40">
        <v>0</v>
      </c>
      <c r="CX46" s="87">
        <v>0</v>
      </c>
      <c r="CY46" s="40">
        <v>6345062.5</v>
      </c>
      <c r="CZ46" s="40">
        <v>0</v>
      </c>
      <c r="DA46" s="40">
        <f t="shared" si="25"/>
        <v>6345062.5</v>
      </c>
      <c r="DB46" s="67"/>
      <c r="DC46" s="85">
        <v>50024</v>
      </c>
      <c r="DE46" s="87"/>
      <c r="DH46" s="67"/>
      <c r="DI46" s="85">
        <v>50024</v>
      </c>
      <c r="DJ46" s="40"/>
      <c r="DK46" s="87"/>
      <c r="DL46" s="40"/>
      <c r="DM46" s="40">
        <v>0</v>
      </c>
      <c r="DN46" s="40">
        <f t="shared" si="1"/>
        <v>0</v>
      </c>
      <c r="DO46" s="67"/>
      <c r="DP46" s="85">
        <v>50024</v>
      </c>
      <c r="DQ46" s="40"/>
      <c r="DR46" s="87"/>
      <c r="DS46" s="40"/>
      <c r="DT46" s="40">
        <f t="shared" si="2"/>
        <v>0</v>
      </c>
      <c r="DU46" s="67"/>
      <c r="DV46" s="85">
        <v>50024</v>
      </c>
      <c r="DW46" s="40">
        <v>2916977.8</v>
      </c>
      <c r="DX46" s="87"/>
      <c r="DY46" s="40">
        <v>0</v>
      </c>
      <c r="DZ46" s="40">
        <v>158778022.19999999</v>
      </c>
      <c r="EA46" s="40">
        <f t="shared" si="3"/>
        <v>161695000</v>
      </c>
      <c r="EB46" s="40"/>
      <c r="EC46" s="85">
        <v>50024</v>
      </c>
      <c r="EE46" s="87"/>
      <c r="EH46" s="40">
        <f t="shared" si="0"/>
        <v>0</v>
      </c>
      <c r="EI46" s="40"/>
      <c r="EJ46" s="85">
        <v>50024</v>
      </c>
      <c r="EP46" s="85">
        <v>50024</v>
      </c>
      <c r="ET46" s="40">
        <f t="shared" si="4"/>
        <v>0</v>
      </c>
      <c r="EV46" s="85">
        <v>50024</v>
      </c>
      <c r="EZ46" s="40">
        <f t="shared" si="5"/>
        <v>0</v>
      </c>
      <c r="FB46" s="85">
        <v>50024</v>
      </c>
      <c r="FG46" s="40">
        <f t="shared" si="6"/>
        <v>0</v>
      </c>
      <c r="FI46" s="85">
        <v>50024</v>
      </c>
      <c r="FN46" s="40">
        <f t="shared" si="7"/>
        <v>0</v>
      </c>
      <c r="FP46" s="85">
        <v>50024</v>
      </c>
      <c r="FU46" s="40">
        <f t="shared" si="8"/>
        <v>0</v>
      </c>
      <c r="FW46" s="85">
        <v>50024</v>
      </c>
      <c r="GB46" s="40">
        <f t="shared" si="9"/>
        <v>0</v>
      </c>
    </row>
    <row r="47" spans="1:184" x14ac:dyDescent="0.4">
      <c r="A47" s="118">
        <f t="shared" si="29"/>
        <v>56415</v>
      </c>
      <c r="B47" s="85">
        <v>56430</v>
      </c>
      <c r="C47" s="86">
        <f t="shared" si="10"/>
        <v>347243507.14999998</v>
      </c>
      <c r="D47" s="40">
        <f t="shared" si="11"/>
        <v>0</v>
      </c>
      <c r="F47" s="85">
        <v>50221</v>
      </c>
      <c r="G47" s="85"/>
      <c r="H47" s="85">
        <v>50206</v>
      </c>
      <c r="I47" s="40">
        <f>SUM(Y46:Y47,AG46:AG47,AO46:AO47,AW46:AW47,AY46:AY47,BG46:BG47,BO46:BO47,BW46:BW47,CD46:CD47,CK46:CK47,CQ46:CQ47,CW46:CW47,DD46:DD47,DJ46:DJ47,DQ46:DQ47,DW46:DW47,ED46:ED47,EK46:EK47,EQ46:EQ47,EW46:EW47,FC46:FC47,FJ46:FJ47,FQ46:FQ47,FX46:FX47)</f>
        <v>8706797.2000000011</v>
      </c>
      <c r="J47" s="40">
        <f>SUM(AA46:AA47,AI46:AI47,AQ46:AQ47,BA46:BA47,BI46:BI47,BQ46:BQ47,BY46:BY47,CF46:CF47,CM46:CM47,CS46:CS47,CY46:CY47,DF46:DF47,DL46:DL47,DS46:DS47,DY46:DY47,EF46:EF47,EM46:EM47,ES46:ES47,EY46:EY47,FE46:FE47,FL46:FL47,FS46:FS47,FZ46:FZ47)</f>
        <v>82187247.5</v>
      </c>
      <c r="K47" s="40">
        <f>SUM(BB46:BB47,BJ46:BJ47,BR46:BR47,BZ46:BZ47,CG46:CG47,CZ46:CZ47,DM46:DM47,DZ46:DZ47,EG46:EG47,FF46:FF47,FM46:FM47,FT46:FT47,GA46:GA47)</f>
        <v>254458202.80000001</v>
      </c>
      <c r="L47" s="40">
        <f>SUM(AC46:AC47,AK46:AK47,AS46:AS47,BC46:BC47,BK46:BK47,BS46:BS47)</f>
        <v>0</v>
      </c>
      <c r="M47" s="40">
        <f>SUM(I47:L47)</f>
        <v>345352247.5</v>
      </c>
      <c r="O47" s="85">
        <v>50221</v>
      </c>
      <c r="P47" s="85"/>
      <c r="Q47" s="85">
        <v>50206</v>
      </c>
      <c r="R47" s="40">
        <f t="shared" si="30"/>
        <v>2368643.7999999998</v>
      </c>
      <c r="S47" s="40">
        <f t="shared" si="31"/>
        <v>41033226.25</v>
      </c>
      <c r="T47" s="40">
        <f t="shared" si="32"/>
        <v>94061356.200000003</v>
      </c>
      <c r="U47" s="40">
        <f t="shared" si="33"/>
        <v>0</v>
      </c>
      <c r="V47" s="40">
        <f t="shared" si="12"/>
        <v>137463226.25</v>
      </c>
      <c r="X47" s="85">
        <v>50206</v>
      </c>
      <c r="Y47" s="40">
        <v>0</v>
      </c>
      <c r="Z47" s="101"/>
      <c r="AA47" s="40">
        <f t="shared" si="34"/>
        <v>1637750</v>
      </c>
      <c r="AB47" s="40">
        <v>0</v>
      </c>
      <c r="AC47" s="40"/>
      <c r="AD47" s="40">
        <f t="shared" si="13"/>
        <v>1637750</v>
      </c>
      <c r="AF47" s="85">
        <v>50206</v>
      </c>
      <c r="AG47" s="40">
        <v>0</v>
      </c>
      <c r="AH47" s="101"/>
      <c r="AI47" s="40">
        <f t="shared" si="36"/>
        <v>0</v>
      </c>
      <c r="AJ47" s="40">
        <v>0</v>
      </c>
      <c r="AK47" s="40"/>
      <c r="AL47" s="40">
        <f t="shared" si="14"/>
        <v>0</v>
      </c>
      <c r="AN47" s="85">
        <v>50206</v>
      </c>
      <c r="AO47" s="40">
        <v>0</v>
      </c>
      <c r="AP47" s="101"/>
      <c r="AQ47" s="40">
        <f t="shared" si="37"/>
        <v>0</v>
      </c>
      <c r="AR47" s="40">
        <v>0</v>
      </c>
      <c r="AS47" s="40"/>
      <c r="AT47" s="40">
        <f t="shared" si="15"/>
        <v>0</v>
      </c>
      <c r="AV47" s="85">
        <v>50206</v>
      </c>
      <c r="AW47" s="40"/>
      <c r="AX47" s="101"/>
      <c r="AY47" s="40"/>
      <c r="AZ47" s="101"/>
      <c r="BA47" s="40">
        <f t="shared" si="16"/>
        <v>19862625</v>
      </c>
      <c r="BB47" s="40"/>
      <c r="BC47" s="40"/>
      <c r="BD47" s="40">
        <f t="shared" si="17"/>
        <v>19862625</v>
      </c>
      <c r="BF47" s="85">
        <v>50206</v>
      </c>
      <c r="BG47" s="40"/>
      <c r="BH47" s="101"/>
      <c r="BI47" s="40"/>
      <c r="BJ47" s="40"/>
      <c r="BK47" s="40"/>
      <c r="BL47" s="40">
        <f t="shared" si="38"/>
        <v>0</v>
      </c>
      <c r="BN47" s="85">
        <v>50206</v>
      </c>
      <c r="BO47" s="40">
        <v>0</v>
      </c>
      <c r="BP47" s="101"/>
      <c r="BQ47" s="40">
        <v>4750125</v>
      </c>
      <c r="BR47" s="40">
        <v>0</v>
      </c>
      <c r="BS47" s="40"/>
      <c r="BT47" s="40">
        <f t="shared" si="19"/>
        <v>4750125</v>
      </c>
      <c r="BV47" s="85">
        <v>50206</v>
      </c>
      <c r="BW47" s="40">
        <v>0</v>
      </c>
      <c r="BY47" s="40">
        <v>1261538.75</v>
      </c>
      <c r="BZ47" s="40">
        <v>0</v>
      </c>
      <c r="CA47" s="40">
        <f t="shared" si="20"/>
        <v>1261538.75</v>
      </c>
      <c r="CC47" s="85">
        <v>50206</v>
      </c>
      <c r="CD47" s="40">
        <v>0</v>
      </c>
      <c r="CE47" s="40"/>
      <c r="CF47" s="40">
        <v>3425625</v>
      </c>
      <c r="CG47" s="40">
        <v>0</v>
      </c>
      <c r="CH47" s="40">
        <f t="shared" si="21"/>
        <v>3425625</v>
      </c>
      <c r="CJ47" s="85">
        <v>50206</v>
      </c>
      <c r="CK47" s="40">
        <v>740000</v>
      </c>
      <c r="CL47" s="101">
        <v>0.05</v>
      </c>
      <c r="CM47" s="40">
        <v>1323625</v>
      </c>
      <c r="CN47" s="40">
        <f t="shared" si="22"/>
        <v>2063625</v>
      </c>
      <c r="CP47" s="85">
        <v>50206</v>
      </c>
      <c r="CQ47" s="40">
        <v>0</v>
      </c>
      <c r="CR47" s="87">
        <v>0</v>
      </c>
      <c r="CS47" s="40">
        <f t="shared" si="23"/>
        <v>2426875</v>
      </c>
      <c r="CT47" s="40">
        <f t="shared" si="24"/>
        <v>2426875</v>
      </c>
      <c r="CV47" s="85">
        <v>50206</v>
      </c>
      <c r="CW47" s="40">
        <v>0</v>
      </c>
      <c r="CX47" s="87">
        <v>0</v>
      </c>
      <c r="CY47" s="40">
        <v>6345062.5</v>
      </c>
      <c r="CZ47" s="40">
        <v>0</v>
      </c>
      <c r="DA47" s="40">
        <f t="shared" si="25"/>
        <v>6345062.5</v>
      </c>
      <c r="DB47" s="67"/>
      <c r="DC47" s="85">
        <v>50206</v>
      </c>
      <c r="DE47" s="87"/>
      <c r="DH47" s="67"/>
      <c r="DI47" s="85">
        <v>50206</v>
      </c>
      <c r="DJ47" s="40"/>
      <c r="DK47" s="87"/>
      <c r="DL47" s="40"/>
      <c r="DM47" s="40">
        <v>0</v>
      </c>
      <c r="DN47" s="40">
        <f t="shared" si="1"/>
        <v>0</v>
      </c>
      <c r="DO47" s="67"/>
      <c r="DP47" s="85">
        <v>50206</v>
      </c>
      <c r="DQ47" s="40"/>
      <c r="DR47" s="87"/>
      <c r="DS47" s="40"/>
      <c r="DT47" s="40">
        <f t="shared" si="2"/>
        <v>0</v>
      </c>
      <c r="DU47" s="67"/>
      <c r="DV47" s="85">
        <v>50206</v>
      </c>
      <c r="DW47" s="40">
        <v>1628643.8</v>
      </c>
      <c r="DX47" s="87"/>
      <c r="DY47" s="40">
        <v>0</v>
      </c>
      <c r="DZ47" s="40">
        <v>94061356.200000003</v>
      </c>
      <c r="EA47" s="40">
        <f t="shared" si="3"/>
        <v>95690000</v>
      </c>
      <c r="EB47" s="40"/>
      <c r="EC47" s="85">
        <v>50206</v>
      </c>
      <c r="EE47" s="87"/>
      <c r="EH47" s="40">
        <f t="shared" si="0"/>
        <v>0</v>
      </c>
      <c r="EI47" s="40"/>
      <c r="EJ47" s="85">
        <v>50206</v>
      </c>
      <c r="EP47" s="85">
        <v>50206</v>
      </c>
      <c r="ET47" s="40">
        <f t="shared" si="4"/>
        <v>0</v>
      </c>
      <c r="EV47" s="85">
        <v>50206</v>
      </c>
      <c r="EZ47" s="40">
        <f t="shared" si="5"/>
        <v>0</v>
      </c>
      <c r="FB47" s="85">
        <v>50206</v>
      </c>
      <c r="FG47" s="40">
        <f t="shared" si="6"/>
        <v>0</v>
      </c>
      <c r="FI47" s="85">
        <v>50206</v>
      </c>
      <c r="FN47" s="40">
        <f t="shared" si="7"/>
        <v>0</v>
      </c>
      <c r="FP47" s="85">
        <v>50206</v>
      </c>
      <c r="FU47" s="40">
        <f t="shared" si="8"/>
        <v>0</v>
      </c>
      <c r="FW47" s="85">
        <v>50206</v>
      </c>
      <c r="GB47" s="40">
        <f t="shared" si="9"/>
        <v>0</v>
      </c>
    </row>
    <row r="48" spans="1:184" x14ac:dyDescent="0.4">
      <c r="A48" s="118">
        <f t="shared" si="29"/>
        <v>56780</v>
      </c>
      <c r="B48" s="85">
        <v>56795</v>
      </c>
      <c r="C48" s="86">
        <f t="shared" si="10"/>
        <v>347244579.60000002</v>
      </c>
      <c r="D48" s="40">
        <f t="shared" si="11"/>
        <v>0</v>
      </c>
      <c r="F48" s="85">
        <v>50405</v>
      </c>
      <c r="G48" s="85"/>
      <c r="H48" s="85">
        <v>50389</v>
      </c>
      <c r="I48" s="40"/>
      <c r="O48" s="85">
        <v>50405</v>
      </c>
      <c r="P48" s="85"/>
      <c r="Q48" s="85">
        <v>50389</v>
      </c>
      <c r="R48" s="40">
        <f t="shared" si="30"/>
        <v>6159404.5499999998</v>
      </c>
      <c r="S48" s="40">
        <f t="shared" si="31"/>
        <v>41014726.25</v>
      </c>
      <c r="T48" s="40">
        <f t="shared" si="32"/>
        <v>160795595.44999999</v>
      </c>
      <c r="U48" s="40">
        <f t="shared" si="33"/>
        <v>0</v>
      </c>
      <c r="V48" s="40">
        <f t="shared" si="12"/>
        <v>207969726.25</v>
      </c>
      <c r="X48" s="85">
        <v>50389</v>
      </c>
      <c r="Y48" s="40">
        <v>0</v>
      </c>
      <c r="Z48" s="101"/>
      <c r="AA48" s="40">
        <f t="shared" si="34"/>
        <v>1637750</v>
      </c>
      <c r="AB48" s="40">
        <v>0</v>
      </c>
      <c r="AC48" s="40"/>
      <c r="AD48" s="40">
        <f t="shared" si="13"/>
        <v>1637750</v>
      </c>
      <c r="AF48" s="85">
        <v>50389</v>
      </c>
      <c r="AG48" s="40">
        <v>0</v>
      </c>
      <c r="AH48" s="101"/>
      <c r="AI48" s="40">
        <f t="shared" si="36"/>
        <v>0</v>
      </c>
      <c r="AJ48" s="40">
        <v>0</v>
      </c>
      <c r="AK48" s="40"/>
      <c r="AL48" s="40">
        <f t="shared" si="14"/>
        <v>0</v>
      </c>
      <c r="AN48" s="85">
        <v>50389</v>
      </c>
      <c r="AO48" s="40">
        <v>0</v>
      </c>
      <c r="AP48" s="101"/>
      <c r="AQ48" s="40">
        <f t="shared" si="37"/>
        <v>0</v>
      </c>
      <c r="AR48" s="40">
        <v>0</v>
      </c>
      <c r="AS48" s="40"/>
      <c r="AT48" s="40">
        <f t="shared" si="15"/>
        <v>0</v>
      </c>
      <c r="AV48" s="85">
        <v>50389</v>
      </c>
      <c r="AW48" s="40"/>
      <c r="AX48" s="101"/>
      <c r="AY48" s="40"/>
      <c r="AZ48" s="101"/>
      <c r="BA48" s="40">
        <f t="shared" si="16"/>
        <v>19862625</v>
      </c>
      <c r="BB48" s="40"/>
      <c r="BC48" s="40"/>
      <c r="BD48" s="40">
        <f t="shared" si="17"/>
        <v>19862625</v>
      </c>
      <c r="BF48" s="85">
        <v>50389</v>
      </c>
      <c r="BG48" s="40"/>
      <c r="BH48" s="101"/>
      <c r="BI48" s="40"/>
      <c r="BJ48" s="40"/>
      <c r="BK48" s="40"/>
      <c r="BL48" s="40">
        <f t="shared" si="38"/>
        <v>0</v>
      </c>
      <c r="BN48" s="85">
        <v>50389</v>
      </c>
      <c r="BO48" s="40">
        <v>0</v>
      </c>
      <c r="BP48" s="101"/>
      <c r="BQ48" s="40">
        <v>4750125</v>
      </c>
      <c r="BR48" s="40">
        <v>0</v>
      </c>
      <c r="BS48" s="40"/>
      <c r="BT48" s="40">
        <f t="shared" si="19"/>
        <v>4750125</v>
      </c>
      <c r="BV48" s="85">
        <v>50389</v>
      </c>
      <c r="BW48" s="40">
        <v>1939199.8</v>
      </c>
      <c r="BX48" s="101">
        <v>4.7E-2</v>
      </c>
      <c r="BY48" s="40">
        <v>1261538.75</v>
      </c>
      <c r="BZ48" s="40">
        <v>1695800.2</v>
      </c>
      <c r="CA48" s="40">
        <f t="shared" si="20"/>
        <v>4896538.75</v>
      </c>
      <c r="CC48" s="85">
        <v>50389</v>
      </c>
      <c r="CD48" s="40">
        <v>0</v>
      </c>
      <c r="CE48" s="40"/>
      <c r="CF48" s="40">
        <v>3425625</v>
      </c>
      <c r="CG48" s="40">
        <v>0</v>
      </c>
      <c r="CH48" s="40">
        <f t="shared" si="21"/>
        <v>3425625</v>
      </c>
      <c r="CJ48" s="85">
        <v>50389</v>
      </c>
      <c r="CK48" s="40">
        <v>1625000</v>
      </c>
      <c r="CL48" s="101">
        <v>0.05</v>
      </c>
      <c r="CM48" s="40">
        <v>1305125</v>
      </c>
      <c r="CN48" s="40">
        <f t="shared" si="22"/>
        <v>2930125</v>
      </c>
      <c r="CP48" s="85">
        <v>50389</v>
      </c>
      <c r="CQ48" s="40">
        <v>0</v>
      </c>
      <c r="CR48" s="87">
        <v>0</v>
      </c>
      <c r="CS48" s="40">
        <f t="shared" si="23"/>
        <v>2426875</v>
      </c>
      <c r="CT48" s="40">
        <f t="shared" si="24"/>
        <v>2426875</v>
      </c>
      <c r="CV48" s="85">
        <v>50389</v>
      </c>
      <c r="CW48" s="40">
        <v>0</v>
      </c>
      <c r="CX48" s="87">
        <v>0</v>
      </c>
      <c r="CY48" s="40">
        <v>6345062.5</v>
      </c>
      <c r="CZ48" s="40">
        <v>0</v>
      </c>
      <c r="DA48" s="40">
        <f t="shared" si="25"/>
        <v>6345062.5</v>
      </c>
      <c r="DB48" s="67"/>
      <c r="DC48" s="85">
        <v>50389</v>
      </c>
      <c r="DE48" s="87"/>
      <c r="DH48" s="67"/>
      <c r="DI48" s="85">
        <v>50389</v>
      </c>
      <c r="DJ48" s="40"/>
      <c r="DK48" s="87"/>
      <c r="DL48" s="40"/>
      <c r="DM48" s="40">
        <v>0</v>
      </c>
      <c r="DN48" s="40">
        <f t="shared" si="1"/>
        <v>0</v>
      </c>
      <c r="DO48" s="67"/>
      <c r="DP48" s="85">
        <v>50389</v>
      </c>
      <c r="DQ48" s="40"/>
      <c r="DR48" s="87"/>
      <c r="DS48" s="40"/>
      <c r="DT48" s="40">
        <f t="shared" si="2"/>
        <v>0</v>
      </c>
      <c r="DU48" s="67"/>
      <c r="DV48" s="85">
        <v>50389</v>
      </c>
      <c r="DW48" s="40">
        <v>2595204.75</v>
      </c>
      <c r="DX48" s="87"/>
      <c r="DY48" s="40">
        <v>0</v>
      </c>
      <c r="DZ48" s="40">
        <v>159099795.25</v>
      </c>
      <c r="EA48" s="40">
        <f t="shared" si="3"/>
        <v>161695000</v>
      </c>
      <c r="EB48" s="40"/>
      <c r="EC48" s="85">
        <v>50389</v>
      </c>
      <c r="EE48" s="87"/>
      <c r="EH48" s="40">
        <f t="shared" si="0"/>
        <v>0</v>
      </c>
      <c r="EI48" s="40"/>
      <c r="EJ48" s="85">
        <v>50389</v>
      </c>
      <c r="EP48" s="85">
        <v>50389</v>
      </c>
      <c r="ET48" s="40">
        <f t="shared" si="4"/>
        <v>0</v>
      </c>
      <c r="EV48" s="85">
        <v>50389</v>
      </c>
      <c r="EZ48" s="40">
        <f t="shared" si="5"/>
        <v>0</v>
      </c>
      <c r="FB48" s="85">
        <v>50389</v>
      </c>
      <c r="FG48" s="40">
        <f t="shared" si="6"/>
        <v>0</v>
      </c>
      <c r="FI48" s="85">
        <v>50389</v>
      </c>
      <c r="FN48" s="40">
        <f t="shared" si="7"/>
        <v>0</v>
      </c>
      <c r="FP48" s="85">
        <v>50389</v>
      </c>
      <c r="FU48" s="40">
        <f t="shared" si="8"/>
        <v>0</v>
      </c>
      <c r="FW48" s="85">
        <v>50389</v>
      </c>
      <c r="GB48" s="40">
        <f t="shared" si="9"/>
        <v>0</v>
      </c>
    </row>
    <row r="49" spans="1:184" x14ac:dyDescent="0.4">
      <c r="A49" s="118">
        <f t="shared" si="29"/>
        <v>57146</v>
      </c>
      <c r="B49" s="85">
        <v>57161</v>
      </c>
      <c r="C49" s="86">
        <f t="shared" si="10"/>
        <v>347240703.39999998</v>
      </c>
      <c r="D49" s="40">
        <f t="shared" si="11"/>
        <v>0</v>
      </c>
      <c r="F49" s="85">
        <v>50586</v>
      </c>
      <c r="G49" s="85"/>
      <c r="H49" s="85">
        <v>50571</v>
      </c>
      <c r="I49" s="40">
        <f>SUM(Y48:Y49,AG48:AG49,AO48:AO49,AW48:AW49,AY48:AY49,BG48:BG49,BO48:BO49,BW48:BW49,CD48:CD49,CK48:CK49,CQ48:CQ49,CW48:CW49,DD48:DD49,DJ48:DJ49,DQ48:DQ49,DW48:DW49,ED48:ED49,EK48:EK49,EQ48:EQ49,EW48:EW49,FC48:FC49,FJ48:FJ49,FQ48:FQ49,FX48:FX49)</f>
        <v>8408151.1500000004</v>
      </c>
      <c r="J49" s="40">
        <f>SUM(AA48:AA49,AI48:AI49,AQ48:AQ49,BA48:BA49,BI48:BI49,BQ48:BQ49,BY48:BY49,CF48:CF49,CM48:CM49,CS48:CS49,CY48:CY49,DF48:DF49,DL48:DL49,DS48:DS49,DY48:DY49,EF48:EF49,EM48:EM49,ES48:ES49,EY48:EY49,FE48:FE49,FL48:FL49,FS48:FS49,FZ48:FZ49)</f>
        <v>81903405</v>
      </c>
      <c r="K49" s="40">
        <f>SUM(BB48:BB49,BJ48:BJ49,BR48:BR49,BZ48:BZ49,CG48:CG49,CZ48:CZ49,DM48:DM49,DZ48:DZ49,EG48:EG49,FF48:FF49,FM48:FM49,FT48:FT49,GA48:GA49)</f>
        <v>255036848.84999999</v>
      </c>
      <c r="L49" s="40">
        <f>SUM(AC48:AC49,AK48:AK49,AS48:AS49,BC48:BC49,BK48:BK49,BS48:BS49)</f>
        <v>0</v>
      </c>
      <c r="M49" s="40">
        <f>SUM(I49:L49)</f>
        <v>345348405</v>
      </c>
      <c r="O49" s="85">
        <v>50586</v>
      </c>
      <c r="P49" s="85"/>
      <c r="Q49" s="85">
        <v>50571</v>
      </c>
      <c r="R49" s="40">
        <f t="shared" si="30"/>
        <v>2248746.6</v>
      </c>
      <c r="S49" s="40">
        <f t="shared" si="31"/>
        <v>40888678.75</v>
      </c>
      <c r="T49" s="40">
        <f t="shared" si="32"/>
        <v>94241253.400000006</v>
      </c>
      <c r="U49" s="40">
        <f t="shared" si="33"/>
        <v>0</v>
      </c>
      <c r="V49" s="40">
        <f t="shared" si="12"/>
        <v>137378678.75</v>
      </c>
      <c r="X49" s="85">
        <v>50571</v>
      </c>
      <c r="Y49" s="40">
        <v>0</v>
      </c>
      <c r="Z49" s="101"/>
      <c r="AA49" s="40">
        <f t="shared" si="34"/>
        <v>1637750</v>
      </c>
      <c r="AB49" s="40">
        <v>0</v>
      </c>
      <c r="AC49" s="40"/>
      <c r="AD49" s="40">
        <f t="shared" si="13"/>
        <v>1637750</v>
      </c>
      <c r="AF49" s="85">
        <v>50571</v>
      </c>
      <c r="AG49" s="40">
        <v>0</v>
      </c>
      <c r="AH49" s="101"/>
      <c r="AI49" s="40">
        <f t="shared" si="36"/>
        <v>0</v>
      </c>
      <c r="AJ49" s="40">
        <v>0</v>
      </c>
      <c r="AK49" s="40"/>
      <c r="AL49" s="40">
        <f t="shared" si="14"/>
        <v>0</v>
      </c>
      <c r="AN49" s="85">
        <v>50571</v>
      </c>
      <c r="AO49" s="40">
        <v>0</v>
      </c>
      <c r="AP49" s="101"/>
      <c r="AQ49" s="40">
        <f t="shared" si="37"/>
        <v>0</v>
      </c>
      <c r="AR49" s="40">
        <v>0</v>
      </c>
      <c r="AS49" s="40"/>
      <c r="AT49" s="40">
        <f t="shared" si="15"/>
        <v>0</v>
      </c>
      <c r="AV49" s="85">
        <v>50571</v>
      </c>
      <c r="AW49" s="40"/>
      <c r="AX49" s="101"/>
      <c r="AY49" s="40"/>
      <c r="AZ49" s="101"/>
      <c r="BA49" s="40">
        <f t="shared" si="16"/>
        <v>19862625</v>
      </c>
      <c r="BB49" s="40"/>
      <c r="BC49" s="40"/>
      <c r="BD49" s="40">
        <f t="shared" si="17"/>
        <v>19862625</v>
      </c>
      <c r="BF49" s="85">
        <v>50571</v>
      </c>
      <c r="BG49" s="40"/>
      <c r="BH49" s="101"/>
      <c r="BI49" s="40"/>
      <c r="BJ49" s="40"/>
      <c r="BK49" s="40"/>
      <c r="BL49" s="40">
        <f t="shared" si="38"/>
        <v>0</v>
      </c>
      <c r="BN49" s="85">
        <v>50571</v>
      </c>
      <c r="BO49" s="40">
        <v>0</v>
      </c>
      <c r="BP49" s="101"/>
      <c r="BQ49" s="40">
        <v>4750125</v>
      </c>
      <c r="BR49" s="40">
        <v>0</v>
      </c>
      <c r="BS49" s="40"/>
      <c r="BT49" s="40">
        <f t="shared" si="19"/>
        <v>4750125</v>
      </c>
      <c r="BV49" s="85">
        <v>50571</v>
      </c>
      <c r="BW49" s="40">
        <v>0</v>
      </c>
      <c r="BY49" s="40">
        <v>1176116.25</v>
      </c>
      <c r="BZ49" s="40">
        <v>0</v>
      </c>
      <c r="CA49" s="40">
        <f t="shared" si="20"/>
        <v>1176116.25</v>
      </c>
      <c r="CC49" s="85">
        <v>50571</v>
      </c>
      <c r="CD49" s="40">
        <v>0</v>
      </c>
      <c r="CE49" s="40"/>
      <c r="CF49" s="40">
        <v>3425625</v>
      </c>
      <c r="CG49" s="40">
        <v>0</v>
      </c>
      <c r="CH49" s="40">
        <f t="shared" si="21"/>
        <v>3425625</v>
      </c>
      <c r="CJ49" s="85">
        <v>50571</v>
      </c>
      <c r="CK49" s="40">
        <v>800000</v>
      </c>
      <c r="CL49" s="101">
        <v>0.05</v>
      </c>
      <c r="CM49" s="40">
        <v>1264500</v>
      </c>
      <c r="CN49" s="40">
        <f t="shared" si="22"/>
        <v>2064500</v>
      </c>
      <c r="CP49" s="85">
        <v>50571</v>
      </c>
      <c r="CQ49" s="40">
        <v>0</v>
      </c>
      <c r="CR49" s="87">
        <v>0</v>
      </c>
      <c r="CS49" s="40">
        <f t="shared" si="23"/>
        <v>2426875</v>
      </c>
      <c r="CT49" s="40">
        <f t="shared" si="24"/>
        <v>2426875</v>
      </c>
      <c r="CV49" s="85">
        <v>50571</v>
      </c>
      <c r="CW49" s="40">
        <v>0</v>
      </c>
      <c r="CX49" s="87">
        <v>0</v>
      </c>
      <c r="CY49" s="40">
        <v>6345062.5</v>
      </c>
      <c r="CZ49" s="40">
        <v>0</v>
      </c>
      <c r="DA49" s="40">
        <f t="shared" si="25"/>
        <v>6345062.5</v>
      </c>
      <c r="DB49" s="67"/>
      <c r="DC49" s="85">
        <v>50571</v>
      </c>
      <c r="DE49" s="87"/>
      <c r="DH49" s="67"/>
      <c r="DI49" s="85">
        <v>50571</v>
      </c>
      <c r="DJ49" s="40"/>
      <c r="DK49" s="87"/>
      <c r="DL49" s="40"/>
      <c r="DM49" s="40">
        <v>0</v>
      </c>
      <c r="DN49" s="40">
        <f t="shared" si="1"/>
        <v>0</v>
      </c>
      <c r="DO49" s="67"/>
      <c r="DP49" s="85">
        <v>50571</v>
      </c>
      <c r="DQ49" s="40"/>
      <c r="DR49" s="87"/>
      <c r="DS49" s="40"/>
      <c r="DT49" s="40">
        <f t="shared" si="2"/>
        <v>0</v>
      </c>
      <c r="DU49" s="67"/>
      <c r="DV49" s="85">
        <v>50571</v>
      </c>
      <c r="DW49" s="40">
        <v>1448746.6</v>
      </c>
      <c r="DX49" s="87"/>
      <c r="DY49" s="40">
        <v>0</v>
      </c>
      <c r="DZ49" s="40">
        <v>94241253.400000006</v>
      </c>
      <c r="EA49" s="40">
        <f t="shared" si="3"/>
        <v>95690000</v>
      </c>
      <c r="EB49" s="40"/>
      <c r="EC49" s="85">
        <v>50571</v>
      </c>
      <c r="EE49" s="87"/>
      <c r="EH49" s="40">
        <f t="shared" si="0"/>
        <v>0</v>
      </c>
      <c r="EI49" s="40"/>
      <c r="EJ49" s="85">
        <v>50571</v>
      </c>
      <c r="EP49" s="85">
        <v>50571</v>
      </c>
      <c r="ET49" s="40">
        <f t="shared" si="4"/>
        <v>0</v>
      </c>
      <c r="EV49" s="85">
        <v>50571</v>
      </c>
      <c r="EZ49" s="40">
        <f t="shared" si="5"/>
        <v>0</v>
      </c>
      <c r="FB49" s="85">
        <v>50571</v>
      </c>
      <c r="FG49" s="40">
        <f t="shared" si="6"/>
        <v>0</v>
      </c>
      <c r="FI49" s="85">
        <v>50571</v>
      </c>
      <c r="FN49" s="40">
        <f t="shared" si="7"/>
        <v>0</v>
      </c>
      <c r="FP49" s="85">
        <v>50571</v>
      </c>
      <c r="FU49" s="40">
        <f t="shared" si="8"/>
        <v>0</v>
      </c>
      <c r="FW49" s="85">
        <v>50571</v>
      </c>
      <c r="GB49" s="40">
        <f t="shared" si="9"/>
        <v>0</v>
      </c>
    </row>
    <row r="50" spans="1:184" x14ac:dyDescent="0.4">
      <c r="A50" s="118">
        <f t="shared" si="29"/>
        <v>57511</v>
      </c>
      <c r="B50" s="85">
        <v>57526</v>
      </c>
      <c r="C50" s="86">
        <f t="shared" si="10"/>
        <v>347248625</v>
      </c>
      <c r="D50" s="40">
        <f t="shared" si="11"/>
        <v>0</v>
      </c>
      <c r="F50" s="85">
        <v>50770</v>
      </c>
      <c r="G50" s="85"/>
      <c r="H50" s="85">
        <v>50754</v>
      </c>
      <c r="I50" s="40"/>
      <c r="O50" s="85">
        <v>50770</v>
      </c>
      <c r="P50" s="85"/>
      <c r="Q50" s="85">
        <v>50754</v>
      </c>
      <c r="R50" s="40">
        <f t="shared" si="30"/>
        <v>5990942.8499999996</v>
      </c>
      <c r="S50" s="40">
        <f t="shared" si="31"/>
        <v>40868678.75</v>
      </c>
      <c r="T50" s="40">
        <f t="shared" si="32"/>
        <v>161204057.14999998</v>
      </c>
      <c r="U50" s="40">
        <f t="shared" si="33"/>
        <v>0</v>
      </c>
      <c r="V50" s="40">
        <f t="shared" si="12"/>
        <v>208063678.74999997</v>
      </c>
      <c r="X50" s="85">
        <v>50754</v>
      </c>
      <c r="Y50" s="40">
        <v>0</v>
      </c>
      <c r="Z50" s="101"/>
      <c r="AA50" s="40">
        <f t="shared" si="34"/>
        <v>1637750</v>
      </c>
      <c r="AB50" s="40">
        <v>0</v>
      </c>
      <c r="AC50" s="40"/>
      <c r="AD50" s="40">
        <f t="shared" si="13"/>
        <v>1637750</v>
      </c>
      <c r="AF50" s="85">
        <v>50754</v>
      </c>
      <c r="AG50" s="40">
        <v>0</v>
      </c>
      <c r="AH50" s="101"/>
      <c r="AI50" s="40">
        <f t="shared" si="36"/>
        <v>0</v>
      </c>
      <c r="AJ50" s="40">
        <v>0</v>
      </c>
      <c r="AK50" s="40"/>
      <c r="AL50" s="40">
        <f t="shared" si="14"/>
        <v>0</v>
      </c>
      <c r="AN50" s="85">
        <v>50754</v>
      </c>
      <c r="AO50" s="40">
        <v>0</v>
      </c>
      <c r="AP50" s="101"/>
      <c r="AQ50" s="40">
        <f t="shared" si="37"/>
        <v>0</v>
      </c>
      <c r="AR50" s="40">
        <v>0</v>
      </c>
      <c r="AS50" s="40"/>
      <c r="AT50" s="40">
        <f t="shared" si="15"/>
        <v>0</v>
      </c>
      <c r="AV50" s="85">
        <v>50754</v>
      </c>
      <c r="AW50" s="40"/>
      <c r="AX50" s="101"/>
      <c r="AY50" s="40"/>
      <c r="AZ50" s="101"/>
      <c r="BA50" s="40">
        <f t="shared" si="16"/>
        <v>19862625</v>
      </c>
      <c r="BB50" s="40"/>
      <c r="BC50" s="40"/>
      <c r="BD50" s="40">
        <f t="shared" si="17"/>
        <v>19862625</v>
      </c>
      <c r="BF50" s="85">
        <v>50754</v>
      </c>
      <c r="BG50" s="40"/>
      <c r="BH50" s="101"/>
      <c r="BI50" s="40"/>
      <c r="BJ50" s="40"/>
      <c r="BK50" s="40"/>
      <c r="BL50" s="40">
        <f t="shared" si="38"/>
        <v>0</v>
      </c>
      <c r="BN50" s="85">
        <v>50754</v>
      </c>
      <c r="BO50" s="40">
        <v>0</v>
      </c>
      <c r="BP50" s="101"/>
      <c r="BQ50" s="40">
        <v>4750125</v>
      </c>
      <c r="BR50" s="40">
        <v>0</v>
      </c>
      <c r="BS50" s="40"/>
      <c r="BT50" s="40">
        <f t="shared" si="19"/>
        <v>4750125</v>
      </c>
      <c r="BV50" s="85">
        <v>50754</v>
      </c>
      <c r="BW50" s="40">
        <v>1995321.3</v>
      </c>
      <c r="BX50" s="101">
        <v>4.8500000000000001E-2</v>
      </c>
      <c r="BY50" s="40">
        <v>1176116.25</v>
      </c>
      <c r="BZ50" s="40">
        <v>1819678.7</v>
      </c>
      <c r="CA50" s="40">
        <f t="shared" si="20"/>
        <v>4991116.25</v>
      </c>
      <c r="CC50" s="85">
        <v>50754</v>
      </c>
      <c r="CD50" s="40">
        <v>0</v>
      </c>
      <c r="CE50" s="40"/>
      <c r="CF50" s="40">
        <v>3425625</v>
      </c>
      <c r="CG50" s="40">
        <v>0</v>
      </c>
      <c r="CH50" s="40">
        <f t="shared" si="21"/>
        <v>3425625</v>
      </c>
      <c r="CJ50" s="85">
        <v>50754</v>
      </c>
      <c r="CK50" s="40">
        <v>1685000</v>
      </c>
      <c r="CL50" s="101">
        <v>0.05</v>
      </c>
      <c r="CM50" s="40">
        <v>1244500</v>
      </c>
      <c r="CN50" s="40">
        <f t="shared" si="22"/>
        <v>2929500</v>
      </c>
      <c r="CP50" s="85">
        <v>50754</v>
      </c>
      <c r="CQ50" s="40">
        <v>0</v>
      </c>
      <c r="CR50" s="87">
        <v>0</v>
      </c>
      <c r="CS50" s="40">
        <f t="shared" si="23"/>
        <v>2426875</v>
      </c>
      <c r="CT50" s="40">
        <f t="shared" si="24"/>
        <v>2426875</v>
      </c>
      <c r="CV50" s="85">
        <v>50754</v>
      </c>
      <c r="CW50" s="40">
        <v>0</v>
      </c>
      <c r="CX50" s="87">
        <v>0</v>
      </c>
      <c r="CY50" s="40">
        <v>6345062.5</v>
      </c>
      <c r="CZ50" s="40">
        <v>0</v>
      </c>
      <c r="DA50" s="40">
        <f t="shared" si="25"/>
        <v>6345062.5</v>
      </c>
      <c r="DB50" s="67"/>
      <c r="DC50" s="85">
        <v>50754</v>
      </c>
      <c r="DE50" s="87"/>
      <c r="DH50" s="67"/>
      <c r="DI50" s="85">
        <v>50754</v>
      </c>
      <c r="DJ50" s="40"/>
      <c r="DK50" s="87"/>
      <c r="DL50" s="40"/>
      <c r="DM50" s="40">
        <v>0</v>
      </c>
      <c r="DN50" s="40">
        <f t="shared" si="1"/>
        <v>0</v>
      </c>
      <c r="DO50" s="67"/>
      <c r="DP50" s="85">
        <v>50754</v>
      </c>
      <c r="DQ50" s="40"/>
      <c r="DR50" s="87"/>
      <c r="DS50" s="40"/>
      <c r="DT50" s="40">
        <f t="shared" si="2"/>
        <v>0</v>
      </c>
      <c r="DU50" s="67"/>
      <c r="DV50" s="85">
        <v>50754</v>
      </c>
      <c r="DW50" s="40">
        <v>2310621.5499999998</v>
      </c>
      <c r="DX50" s="87"/>
      <c r="DY50" s="40">
        <v>0</v>
      </c>
      <c r="DZ50" s="40">
        <v>159384378.44999999</v>
      </c>
      <c r="EA50" s="40">
        <f t="shared" si="3"/>
        <v>161695000</v>
      </c>
      <c r="EB50" s="40"/>
      <c r="EC50" s="85">
        <v>50754</v>
      </c>
      <c r="EE50" s="87"/>
      <c r="EH50" s="40">
        <f t="shared" si="0"/>
        <v>0</v>
      </c>
      <c r="EI50" s="40"/>
      <c r="EJ50" s="85">
        <v>50754</v>
      </c>
      <c r="EP50" s="85">
        <v>50754</v>
      </c>
      <c r="ET50" s="40">
        <f t="shared" si="4"/>
        <v>0</v>
      </c>
      <c r="EV50" s="85">
        <v>50754</v>
      </c>
      <c r="EZ50" s="40">
        <f t="shared" si="5"/>
        <v>0</v>
      </c>
      <c r="FB50" s="85">
        <v>50754</v>
      </c>
      <c r="FG50" s="40">
        <f t="shared" si="6"/>
        <v>0</v>
      </c>
      <c r="FI50" s="85">
        <v>50754</v>
      </c>
      <c r="FN50" s="40">
        <f t="shared" si="7"/>
        <v>0</v>
      </c>
      <c r="FP50" s="85">
        <v>50754</v>
      </c>
      <c r="FU50" s="40">
        <f t="shared" si="8"/>
        <v>0</v>
      </c>
      <c r="FW50" s="85">
        <v>50754</v>
      </c>
      <c r="GB50" s="40">
        <f t="shared" si="9"/>
        <v>0</v>
      </c>
    </row>
    <row r="51" spans="1:184" x14ac:dyDescent="0.4">
      <c r="A51" s="118">
        <f t="shared" si="29"/>
        <v>57876</v>
      </c>
      <c r="B51" s="85">
        <v>57891</v>
      </c>
      <c r="C51" s="86">
        <f t="shared" si="10"/>
        <v>0</v>
      </c>
      <c r="D51" s="40">
        <f t="shared" si="11"/>
        <v>0</v>
      </c>
      <c r="F51" s="85">
        <v>50951</v>
      </c>
      <c r="G51" s="85"/>
      <c r="H51" s="85">
        <v>50936</v>
      </c>
      <c r="I51" s="40">
        <f>SUM(Y50:Y51,AG50:AG51,AO50:AO51,AW50:AW51,AY50:AY51,BG50:BG51,BO50:BO51,BW50:BW51,CD50:CD51,CK50:CK51,CQ50:CQ51,CW50:CW51,DD50:DD51,DJ50:DJ51,DQ50:DQ51,DW50:DW51,ED50:ED51,EK50:EK51,EQ50:EQ51,EW50:EW51,FC50:FC51,FJ50:FJ51,FQ50:FQ51,FX50:FX51)</f>
        <v>8145844.0499999998</v>
      </c>
      <c r="J51" s="40">
        <f>SUM(AA50:AA51,AI50:AI51,AQ50:AQ51,BA50:BA51,BI50:BI51,BQ50:BQ51,BY50:BY51,CF50:CF51,CM50:CM51,CS50:CS51,CY50:CY51,DF50:DF51,DL50:DL51,DS50:DS51,DY50:DY51,EF50:EF51,EM50:EM51,ES50:ES51,EY50:EY51,FE50:FE51,FL50:FL51,FS50:FS51,FZ50:FZ51)</f>
        <v>81602718.75</v>
      </c>
      <c r="K51" s="40">
        <f>SUM(BB50:BB51,BJ50:BJ51,BR50:BR51,BZ50:BZ51,CG50:CG51,CZ50:CZ51,DM50:DM51,DZ50:DZ51,EG50:EG51,FF50:FF51,FM50:FM51,FT50:FT51,GA50:GA51)</f>
        <v>255604155.94999999</v>
      </c>
      <c r="L51" s="40">
        <f>SUM(AC50:AC51,AK50:AK51,AS50:AS51,BC50:BC51,BK50:BK51,BS50:BS51)</f>
        <v>0</v>
      </c>
      <c r="M51" s="40">
        <f>SUM(I51:L51)</f>
        <v>345352718.75</v>
      </c>
      <c r="O51" s="85">
        <v>50951</v>
      </c>
      <c r="P51" s="85"/>
      <c r="Q51" s="85">
        <v>50936</v>
      </c>
      <c r="R51" s="40">
        <f t="shared" si="30"/>
        <v>2154901.2000000002</v>
      </c>
      <c r="S51" s="40">
        <f t="shared" si="31"/>
        <v>40734040</v>
      </c>
      <c r="T51" s="40">
        <f t="shared" si="32"/>
        <v>94400098.799999997</v>
      </c>
      <c r="U51" s="40">
        <f t="shared" si="33"/>
        <v>0</v>
      </c>
      <c r="V51" s="40">
        <f t="shared" si="12"/>
        <v>137289040</v>
      </c>
      <c r="X51" s="85">
        <v>50936</v>
      </c>
      <c r="Y51" s="40">
        <v>0</v>
      </c>
      <c r="Z51" s="101"/>
      <c r="AA51" s="40">
        <f t="shared" si="34"/>
        <v>1637750</v>
      </c>
      <c r="AB51" s="40">
        <v>0</v>
      </c>
      <c r="AC51" s="40"/>
      <c r="AD51" s="40">
        <f t="shared" si="13"/>
        <v>1637750</v>
      </c>
      <c r="AF51" s="85">
        <v>50936</v>
      </c>
      <c r="AG51" s="40">
        <v>0</v>
      </c>
      <c r="AH51" s="101"/>
      <c r="AI51" s="40">
        <f t="shared" si="36"/>
        <v>0</v>
      </c>
      <c r="AJ51" s="40">
        <v>0</v>
      </c>
      <c r="AK51" s="40"/>
      <c r="AL51" s="40">
        <f t="shared" si="14"/>
        <v>0</v>
      </c>
      <c r="AN51" s="85">
        <v>50936</v>
      </c>
      <c r="AO51" s="40">
        <v>0</v>
      </c>
      <c r="AP51" s="101"/>
      <c r="AQ51" s="40">
        <f t="shared" si="37"/>
        <v>0</v>
      </c>
      <c r="AR51" s="40">
        <v>0</v>
      </c>
      <c r="AS51" s="40"/>
      <c r="AT51" s="40">
        <f t="shared" si="15"/>
        <v>0</v>
      </c>
      <c r="AV51" s="85">
        <v>50936</v>
      </c>
      <c r="AW51" s="40"/>
      <c r="AX51" s="101"/>
      <c r="AY51" s="40"/>
      <c r="AZ51" s="101"/>
      <c r="BA51" s="40">
        <f t="shared" si="16"/>
        <v>19862625</v>
      </c>
      <c r="BB51" s="40"/>
      <c r="BC51" s="40"/>
      <c r="BD51" s="40">
        <f t="shared" si="17"/>
        <v>19862625</v>
      </c>
      <c r="BF51" s="85">
        <v>50936</v>
      </c>
      <c r="BG51" s="40"/>
      <c r="BH51" s="101"/>
      <c r="BI51" s="40"/>
      <c r="BJ51" s="40"/>
      <c r="BK51" s="40"/>
      <c r="BL51" s="40">
        <f t="shared" si="38"/>
        <v>0</v>
      </c>
      <c r="BN51" s="85">
        <v>50936</v>
      </c>
      <c r="BO51" s="40">
        <v>0</v>
      </c>
      <c r="BP51" s="101"/>
      <c r="BQ51" s="40">
        <v>4750125</v>
      </c>
      <c r="BR51" s="40">
        <v>0</v>
      </c>
      <c r="BS51" s="40"/>
      <c r="BT51" s="40">
        <f t="shared" si="19"/>
        <v>4750125</v>
      </c>
      <c r="BV51" s="85">
        <v>50936</v>
      </c>
      <c r="BW51" s="40">
        <v>0</v>
      </c>
      <c r="BY51" s="40">
        <v>1083602.5</v>
      </c>
      <c r="BZ51" s="40">
        <v>0</v>
      </c>
      <c r="CA51" s="40">
        <f t="shared" si="20"/>
        <v>1083602.5</v>
      </c>
      <c r="CC51" s="85">
        <v>50936</v>
      </c>
      <c r="CD51" s="40">
        <v>0</v>
      </c>
      <c r="CE51" s="40"/>
      <c r="CF51" s="40">
        <v>3425625</v>
      </c>
      <c r="CG51" s="40">
        <v>0</v>
      </c>
      <c r="CH51" s="40">
        <f t="shared" si="21"/>
        <v>3425625</v>
      </c>
      <c r="CJ51" s="85">
        <v>50936</v>
      </c>
      <c r="CK51" s="40">
        <v>865000</v>
      </c>
      <c r="CL51" s="101">
        <v>0.05</v>
      </c>
      <c r="CM51" s="40">
        <v>1202375</v>
      </c>
      <c r="CN51" s="40">
        <f t="shared" si="22"/>
        <v>2067375</v>
      </c>
      <c r="CP51" s="85">
        <v>50936</v>
      </c>
      <c r="CQ51" s="40">
        <v>0</v>
      </c>
      <c r="CR51" s="87">
        <v>0</v>
      </c>
      <c r="CS51" s="40">
        <f t="shared" si="23"/>
        <v>2426875</v>
      </c>
      <c r="CT51" s="40">
        <f t="shared" si="24"/>
        <v>2426875</v>
      </c>
      <c r="CV51" s="85">
        <v>50936</v>
      </c>
      <c r="CW51" s="40">
        <v>0</v>
      </c>
      <c r="CX51" s="87">
        <v>0</v>
      </c>
      <c r="CY51" s="40">
        <v>6345062.5</v>
      </c>
      <c r="CZ51" s="40">
        <v>0</v>
      </c>
      <c r="DA51" s="40">
        <f t="shared" si="25"/>
        <v>6345062.5</v>
      </c>
      <c r="DB51" s="67"/>
      <c r="DC51" s="85">
        <v>50936</v>
      </c>
      <c r="DE51" s="87"/>
      <c r="DH51" s="67"/>
      <c r="DI51" s="85">
        <v>50936</v>
      </c>
      <c r="DJ51" s="40"/>
      <c r="DK51" s="87"/>
      <c r="DL51" s="40"/>
      <c r="DM51" s="40">
        <v>0</v>
      </c>
      <c r="DN51" s="40">
        <f t="shared" si="1"/>
        <v>0</v>
      </c>
      <c r="DO51" s="67"/>
      <c r="DP51" s="85">
        <v>50936</v>
      </c>
      <c r="DQ51" s="40"/>
      <c r="DR51" s="87"/>
      <c r="DS51" s="40"/>
      <c r="DT51" s="40">
        <f t="shared" si="2"/>
        <v>0</v>
      </c>
      <c r="DU51" s="67"/>
      <c r="DV51" s="85">
        <v>50936</v>
      </c>
      <c r="DW51" s="40">
        <v>1289901.2</v>
      </c>
      <c r="DX51" s="87"/>
      <c r="DY51" s="40">
        <v>0</v>
      </c>
      <c r="DZ51" s="40">
        <v>94400098.799999997</v>
      </c>
      <c r="EA51" s="40">
        <f t="shared" si="3"/>
        <v>95690000</v>
      </c>
      <c r="EB51" s="40"/>
      <c r="EC51" s="85">
        <v>50936</v>
      </c>
      <c r="EE51" s="87"/>
      <c r="EH51" s="40">
        <f t="shared" si="0"/>
        <v>0</v>
      </c>
      <c r="EI51" s="40"/>
      <c r="EJ51" s="85">
        <v>50936</v>
      </c>
      <c r="EP51" s="85">
        <v>50936</v>
      </c>
      <c r="ET51" s="40">
        <f t="shared" si="4"/>
        <v>0</v>
      </c>
      <c r="EV51" s="85">
        <v>50936</v>
      </c>
      <c r="EZ51" s="40">
        <f t="shared" si="5"/>
        <v>0</v>
      </c>
      <c r="FB51" s="85">
        <v>50936</v>
      </c>
      <c r="FG51" s="40">
        <f t="shared" si="6"/>
        <v>0</v>
      </c>
      <c r="FI51" s="85">
        <v>50936</v>
      </c>
      <c r="FN51" s="40">
        <f t="shared" si="7"/>
        <v>0</v>
      </c>
      <c r="FP51" s="85">
        <v>50936</v>
      </c>
      <c r="FU51" s="40">
        <f t="shared" si="8"/>
        <v>0</v>
      </c>
      <c r="FW51" s="85">
        <v>50936</v>
      </c>
      <c r="GB51" s="40">
        <f t="shared" si="9"/>
        <v>0</v>
      </c>
    </row>
    <row r="52" spans="1:184" x14ac:dyDescent="0.4">
      <c r="A52" s="118">
        <f t="shared" si="29"/>
        <v>58241</v>
      </c>
      <c r="B52" s="85">
        <v>58256</v>
      </c>
      <c r="C52" s="86">
        <f t="shared" si="10"/>
        <v>0</v>
      </c>
      <c r="D52" s="40">
        <f t="shared" si="11"/>
        <v>0</v>
      </c>
      <c r="F52" s="85">
        <v>51135</v>
      </c>
      <c r="G52" s="85"/>
      <c r="H52" s="85">
        <v>51119</v>
      </c>
      <c r="I52" s="40"/>
      <c r="O52" s="85">
        <v>51135</v>
      </c>
      <c r="P52" s="85"/>
      <c r="Q52" s="85">
        <v>51119</v>
      </c>
      <c r="R52" s="40">
        <f t="shared" si="30"/>
        <v>5897223.4500000002</v>
      </c>
      <c r="S52" s="40">
        <f t="shared" si="31"/>
        <v>40712415</v>
      </c>
      <c r="T52" s="40">
        <f t="shared" si="32"/>
        <v>161547776.55000001</v>
      </c>
      <c r="U52" s="40">
        <f t="shared" si="33"/>
        <v>0</v>
      </c>
      <c r="V52" s="40">
        <f t="shared" si="12"/>
        <v>208157415</v>
      </c>
      <c r="X52" s="85">
        <v>51119</v>
      </c>
      <c r="Y52" s="40">
        <v>0</v>
      </c>
      <c r="Z52" s="101"/>
      <c r="AA52" s="40">
        <f t="shared" si="34"/>
        <v>1637750</v>
      </c>
      <c r="AB52" s="40">
        <v>0</v>
      </c>
      <c r="AC52" s="40"/>
      <c r="AD52" s="40">
        <f t="shared" si="13"/>
        <v>1637750</v>
      </c>
      <c r="AF52" s="85">
        <v>51119</v>
      </c>
      <c r="AG52" s="40">
        <v>0</v>
      </c>
      <c r="AH52" s="101"/>
      <c r="AI52" s="40">
        <f t="shared" si="36"/>
        <v>0</v>
      </c>
      <c r="AJ52" s="40">
        <v>0</v>
      </c>
      <c r="AK52" s="40"/>
      <c r="AL52" s="40">
        <f t="shared" si="14"/>
        <v>0</v>
      </c>
      <c r="AN52" s="85">
        <v>51119</v>
      </c>
      <c r="AO52" s="40">
        <v>0</v>
      </c>
      <c r="AP52" s="101"/>
      <c r="AQ52" s="40">
        <f t="shared" si="37"/>
        <v>0</v>
      </c>
      <c r="AR52" s="40">
        <v>0</v>
      </c>
      <c r="AS52" s="40"/>
      <c r="AT52" s="40">
        <f t="shared" si="15"/>
        <v>0</v>
      </c>
      <c r="AV52" s="85">
        <v>51119</v>
      </c>
      <c r="AW52" s="40"/>
      <c r="AX52" s="101"/>
      <c r="AY52" s="40"/>
      <c r="AZ52" s="101"/>
      <c r="BA52" s="40">
        <f t="shared" si="16"/>
        <v>19862625</v>
      </c>
      <c r="BB52" s="40"/>
      <c r="BC52" s="40"/>
      <c r="BD52" s="40">
        <f t="shared" si="17"/>
        <v>19862625</v>
      </c>
      <c r="BF52" s="85">
        <v>51119</v>
      </c>
      <c r="BG52" s="40"/>
      <c r="BH52" s="101"/>
      <c r="BI52" s="40"/>
      <c r="BJ52" s="40"/>
      <c r="BK52" s="40"/>
      <c r="BL52" s="40">
        <f t="shared" si="38"/>
        <v>0</v>
      </c>
      <c r="BN52" s="85">
        <v>51119</v>
      </c>
      <c r="BO52" s="40">
        <v>0</v>
      </c>
      <c r="BP52" s="101"/>
      <c r="BQ52" s="40">
        <v>4750125</v>
      </c>
      <c r="BR52" s="40">
        <v>0</v>
      </c>
      <c r="BS52" s="40"/>
      <c r="BT52" s="40">
        <f t="shared" si="19"/>
        <v>4750125</v>
      </c>
      <c r="BV52" s="85">
        <v>51119</v>
      </c>
      <c r="BW52" s="40">
        <v>2092080</v>
      </c>
      <c r="BX52" s="101">
        <v>4.8500000000000001E-2</v>
      </c>
      <c r="BY52" s="40">
        <v>1083602.5</v>
      </c>
      <c r="BZ52" s="40">
        <v>1907920</v>
      </c>
      <c r="CA52" s="40">
        <f t="shared" si="20"/>
        <v>5083602.5</v>
      </c>
      <c r="CC52" s="85">
        <v>51119</v>
      </c>
      <c r="CD52" s="40">
        <v>0</v>
      </c>
      <c r="CE52" s="40"/>
      <c r="CF52" s="40">
        <v>3425625</v>
      </c>
      <c r="CG52" s="40">
        <v>0</v>
      </c>
      <c r="CH52" s="40">
        <f t="shared" si="21"/>
        <v>3425625</v>
      </c>
      <c r="CJ52" s="85">
        <v>51119</v>
      </c>
      <c r="CK52" s="40">
        <v>1750000</v>
      </c>
      <c r="CL52" s="101">
        <v>0.05</v>
      </c>
      <c r="CM52" s="40">
        <v>1180750</v>
      </c>
      <c r="CN52" s="40">
        <f t="shared" si="22"/>
        <v>2930750</v>
      </c>
      <c r="CP52" s="85">
        <v>51119</v>
      </c>
      <c r="CQ52" s="40">
        <v>0</v>
      </c>
      <c r="CR52" s="87">
        <v>0</v>
      </c>
      <c r="CS52" s="40">
        <f t="shared" si="23"/>
        <v>2426875</v>
      </c>
      <c r="CT52" s="40">
        <f t="shared" si="24"/>
        <v>2426875</v>
      </c>
      <c r="CV52" s="85">
        <v>51119</v>
      </c>
      <c r="CW52" s="40">
        <v>0</v>
      </c>
      <c r="CX52" s="87">
        <v>0</v>
      </c>
      <c r="CY52" s="40">
        <v>6345062.5</v>
      </c>
      <c r="CZ52" s="40">
        <v>0</v>
      </c>
      <c r="DA52" s="40">
        <f t="shared" si="25"/>
        <v>6345062.5</v>
      </c>
      <c r="DB52" s="67"/>
      <c r="DC52" s="85">
        <v>51119</v>
      </c>
      <c r="DE52" s="87"/>
      <c r="DH52" s="67"/>
      <c r="DI52" s="85">
        <v>51119</v>
      </c>
      <c r="DJ52" s="40"/>
      <c r="DK52" s="87"/>
      <c r="DL52" s="40"/>
      <c r="DM52" s="40">
        <v>0</v>
      </c>
      <c r="DN52" s="40">
        <f t="shared" si="1"/>
        <v>0</v>
      </c>
      <c r="DO52" s="67"/>
      <c r="DP52" s="85">
        <v>51119</v>
      </c>
      <c r="DQ52" s="40"/>
      <c r="DR52" s="87"/>
      <c r="DS52" s="40"/>
      <c r="DT52" s="40">
        <f t="shared" si="2"/>
        <v>0</v>
      </c>
      <c r="DU52" s="67"/>
      <c r="DV52" s="85">
        <v>51119</v>
      </c>
      <c r="DW52" s="40">
        <v>2055143.45</v>
      </c>
      <c r="DX52" s="87"/>
      <c r="DY52" s="40">
        <v>0</v>
      </c>
      <c r="DZ52" s="40">
        <v>159639856.55000001</v>
      </c>
      <c r="EA52" s="40">
        <f t="shared" si="3"/>
        <v>161695000</v>
      </c>
      <c r="EB52" s="40"/>
      <c r="EC52" s="85">
        <v>51119</v>
      </c>
      <c r="EE52" s="87"/>
      <c r="EH52" s="40">
        <f t="shared" si="0"/>
        <v>0</v>
      </c>
      <c r="EI52" s="40"/>
      <c r="EJ52" s="85">
        <v>51119</v>
      </c>
      <c r="EP52" s="85">
        <v>51119</v>
      </c>
      <c r="ET52" s="40">
        <f t="shared" si="4"/>
        <v>0</v>
      </c>
      <c r="EV52" s="85">
        <v>51119</v>
      </c>
      <c r="EZ52" s="40">
        <f t="shared" si="5"/>
        <v>0</v>
      </c>
      <c r="FB52" s="85">
        <v>51119</v>
      </c>
      <c r="FG52" s="40">
        <f t="shared" si="6"/>
        <v>0</v>
      </c>
      <c r="FI52" s="85">
        <v>51119</v>
      </c>
      <c r="FN52" s="40">
        <f t="shared" si="7"/>
        <v>0</v>
      </c>
      <c r="FP52" s="85">
        <v>51119</v>
      </c>
      <c r="FU52" s="40">
        <f t="shared" si="8"/>
        <v>0</v>
      </c>
      <c r="FW52" s="85">
        <v>51119</v>
      </c>
      <c r="GB52" s="40">
        <f t="shared" si="9"/>
        <v>0</v>
      </c>
    </row>
    <row r="53" spans="1:184" x14ac:dyDescent="0.4">
      <c r="A53" s="118">
        <f t="shared" si="29"/>
        <v>58607</v>
      </c>
      <c r="B53" s="85">
        <v>58622</v>
      </c>
      <c r="C53" s="86">
        <f t="shared" si="10"/>
        <v>0</v>
      </c>
      <c r="D53" s="40">
        <f t="shared" si="11"/>
        <v>0</v>
      </c>
      <c r="F53" s="85">
        <v>51317</v>
      </c>
      <c r="G53" s="85"/>
      <c r="H53" s="85">
        <v>51302</v>
      </c>
      <c r="I53" s="40">
        <f>SUM(Y52:Y53,AG52:AG53,AO52:AO53,AW52:AW53,AY52:AY53,BG52:BG53,BO52:BO53,BW52:BW53,CD52:CD53,CK52:CK53,CQ52:CQ53,CW52:CW53,DD52:DD53,DJ52:DJ53,DQ52:DQ53,DW52:DW53,ED52:ED53,EK52:EK53,EQ52:EQ53,EW52:EW53,FC52:FC53,FJ52:FJ53,FQ52:FQ53,FX52:FX53)</f>
        <v>7974546.5500000007</v>
      </c>
      <c r="J53" s="40">
        <f>SUM(AA52:AA53,AI52:AI53,AQ52:AQ53,BA52:BA53,BI52:BI53,BQ52:BQ53,BY52:BY53,CF52:CF53,CM52:CM53,CS52:CS53,CY52:CY53,DF52:DF53,DL52:DL53,DS52:DS53,DY52:DY53,EF52:EF53,EM52:EM53,ES52:ES53,EY52:EY53,FE52:FE53,FL52:FL53,FS52:FS53,FZ52:FZ53)</f>
        <v>81284080</v>
      </c>
      <c r="K53" s="40">
        <f>SUM(BB52:BB53,BJ52:BJ53,BR52:BR53,BZ52:BZ53,CG52:CG53,CZ52:CZ53,DM52:DM53,DZ52:DZ53,EG52:EG53,FF52:FF53,FM52:FM53,FT52:FT53,GA52:GA53)</f>
        <v>256090453.45000002</v>
      </c>
      <c r="L53" s="40">
        <f>SUM(AC52:AC53,AK52:AK53,AS52:AS53,BC52:BC53,BK52:BK53,BS52:BS53)</f>
        <v>0</v>
      </c>
      <c r="M53" s="40">
        <f>SUM(I53:L53)</f>
        <v>345349080</v>
      </c>
      <c r="O53" s="85">
        <v>51317</v>
      </c>
      <c r="P53" s="85"/>
      <c r="Q53" s="85">
        <v>51302</v>
      </c>
      <c r="R53" s="40">
        <f t="shared" si="30"/>
        <v>2077323.1</v>
      </c>
      <c r="S53" s="40">
        <f t="shared" si="31"/>
        <v>40571665</v>
      </c>
      <c r="T53" s="40">
        <f t="shared" si="32"/>
        <v>94542676.900000006</v>
      </c>
      <c r="U53" s="40">
        <f t="shared" si="33"/>
        <v>0</v>
      </c>
      <c r="V53" s="40">
        <f t="shared" si="12"/>
        <v>137191665</v>
      </c>
      <c r="X53" s="85">
        <v>51302</v>
      </c>
      <c r="Y53" s="40">
        <v>0</v>
      </c>
      <c r="Z53" s="101"/>
      <c r="AA53" s="40">
        <f t="shared" si="34"/>
        <v>1637750</v>
      </c>
      <c r="AB53" s="40">
        <v>0</v>
      </c>
      <c r="AC53" s="40"/>
      <c r="AD53" s="40">
        <f t="shared" si="13"/>
        <v>1637750</v>
      </c>
      <c r="AF53" s="85">
        <v>51302</v>
      </c>
      <c r="AG53" s="40">
        <v>0</v>
      </c>
      <c r="AH53" s="101"/>
      <c r="AI53" s="40">
        <f t="shared" si="36"/>
        <v>0</v>
      </c>
      <c r="AJ53" s="40">
        <v>0</v>
      </c>
      <c r="AK53" s="40"/>
      <c r="AL53" s="40">
        <f t="shared" si="14"/>
        <v>0</v>
      </c>
      <c r="AN53" s="85">
        <v>51302</v>
      </c>
      <c r="AO53" s="40">
        <v>0</v>
      </c>
      <c r="AP53" s="101"/>
      <c r="AQ53" s="40">
        <f t="shared" si="37"/>
        <v>0</v>
      </c>
      <c r="AR53" s="40">
        <v>0</v>
      </c>
      <c r="AS53" s="40"/>
      <c r="AT53" s="40">
        <f t="shared" si="15"/>
        <v>0</v>
      </c>
      <c r="AV53" s="85">
        <v>51302</v>
      </c>
      <c r="AW53" s="40"/>
      <c r="AX53" s="101"/>
      <c r="AY53" s="40"/>
      <c r="AZ53" s="101"/>
      <c r="BA53" s="40">
        <f t="shared" si="16"/>
        <v>19862625</v>
      </c>
      <c r="BB53" s="40"/>
      <c r="BC53" s="40"/>
      <c r="BD53" s="40">
        <f t="shared" si="17"/>
        <v>19862625</v>
      </c>
      <c r="BF53" s="85">
        <v>51302</v>
      </c>
      <c r="BG53" s="40"/>
      <c r="BH53" s="101"/>
      <c r="BI53" s="40"/>
      <c r="BJ53" s="40"/>
      <c r="BK53" s="40"/>
      <c r="BL53" s="40">
        <f t="shared" si="38"/>
        <v>0</v>
      </c>
      <c r="BN53" s="85">
        <v>51302</v>
      </c>
      <c r="BO53" s="40">
        <v>0</v>
      </c>
      <c r="BP53" s="101"/>
      <c r="BQ53" s="40">
        <v>4750125</v>
      </c>
      <c r="BR53" s="40">
        <v>0</v>
      </c>
      <c r="BS53" s="40"/>
      <c r="BT53" s="40">
        <f t="shared" si="19"/>
        <v>4750125</v>
      </c>
      <c r="BV53" s="85">
        <v>51302</v>
      </c>
      <c r="BW53" s="40">
        <v>0</v>
      </c>
      <c r="BY53" s="40">
        <v>986602.5</v>
      </c>
      <c r="BZ53" s="40">
        <v>0</v>
      </c>
      <c r="CA53" s="40">
        <f t="shared" si="20"/>
        <v>986602.5</v>
      </c>
      <c r="CC53" s="85">
        <v>51302</v>
      </c>
      <c r="CD53" s="40">
        <v>0</v>
      </c>
      <c r="CE53" s="40"/>
      <c r="CF53" s="40">
        <v>3425625</v>
      </c>
      <c r="CG53" s="40">
        <v>0</v>
      </c>
      <c r="CH53" s="40">
        <f t="shared" si="21"/>
        <v>3425625</v>
      </c>
      <c r="CJ53" s="85">
        <v>51302</v>
      </c>
      <c r="CK53" s="40">
        <v>930000</v>
      </c>
      <c r="CL53" s="101">
        <v>0.05</v>
      </c>
      <c r="CM53" s="40">
        <v>1137000</v>
      </c>
      <c r="CN53" s="40">
        <f t="shared" si="22"/>
        <v>2067000</v>
      </c>
      <c r="CP53" s="85">
        <v>51302</v>
      </c>
      <c r="CQ53" s="40">
        <v>0</v>
      </c>
      <c r="CR53" s="87">
        <v>0</v>
      </c>
      <c r="CS53" s="40">
        <f t="shared" si="23"/>
        <v>2426875</v>
      </c>
      <c r="CT53" s="40">
        <f t="shared" si="24"/>
        <v>2426875</v>
      </c>
      <c r="CV53" s="85">
        <v>51302</v>
      </c>
      <c r="CW53" s="40">
        <v>0</v>
      </c>
      <c r="CX53" s="87">
        <v>0</v>
      </c>
      <c r="CY53" s="40">
        <v>6345062.5</v>
      </c>
      <c r="CZ53" s="40">
        <v>0</v>
      </c>
      <c r="DA53" s="40">
        <f t="shared" si="25"/>
        <v>6345062.5</v>
      </c>
      <c r="DB53" s="67"/>
      <c r="DC53" s="85">
        <v>51302</v>
      </c>
      <c r="DE53" s="87"/>
      <c r="DH53" s="67"/>
      <c r="DI53" s="85">
        <v>51302</v>
      </c>
      <c r="DJ53" s="40"/>
      <c r="DK53" s="87"/>
      <c r="DL53" s="40"/>
      <c r="DM53" s="40">
        <v>0</v>
      </c>
      <c r="DN53" s="40">
        <f t="shared" si="1"/>
        <v>0</v>
      </c>
      <c r="DO53" s="67"/>
      <c r="DP53" s="85">
        <v>51302</v>
      </c>
      <c r="DQ53" s="40"/>
      <c r="DR53" s="87"/>
      <c r="DS53" s="40"/>
      <c r="DT53" s="40">
        <f t="shared" si="2"/>
        <v>0</v>
      </c>
      <c r="DU53" s="67"/>
      <c r="DV53" s="85">
        <v>51302</v>
      </c>
      <c r="DW53" s="40">
        <v>1147323.1000000001</v>
      </c>
      <c r="DX53" s="87"/>
      <c r="DY53" s="40">
        <v>0</v>
      </c>
      <c r="DZ53" s="40">
        <v>94542676.900000006</v>
      </c>
      <c r="EA53" s="40">
        <f t="shared" si="3"/>
        <v>95690000</v>
      </c>
      <c r="EB53" s="40"/>
      <c r="EC53" s="85">
        <v>51302</v>
      </c>
      <c r="EE53" s="87"/>
      <c r="EH53" s="40">
        <f t="shared" si="0"/>
        <v>0</v>
      </c>
      <c r="EI53" s="40"/>
      <c r="EJ53" s="85">
        <v>51302</v>
      </c>
      <c r="EP53" s="85">
        <v>51302</v>
      </c>
      <c r="ET53" s="40">
        <f t="shared" si="4"/>
        <v>0</v>
      </c>
      <c r="EV53" s="85">
        <v>51302</v>
      </c>
      <c r="EZ53" s="40">
        <f t="shared" si="5"/>
        <v>0</v>
      </c>
      <c r="FB53" s="85">
        <v>51302</v>
      </c>
      <c r="FG53" s="40">
        <f t="shared" si="6"/>
        <v>0</v>
      </c>
      <c r="FI53" s="85">
        <v>51302</v>
      </c>
      <c r="FN53" s="40">
        <f t="shared" si="7"/>
        <v>0</v>
      </c>
      <c r="FP53" s="85">
        <v>51302</v>
      </c>
      <c r="FU53" s="40">
        <f t="shared" si="8"/>
        <v>0</v>
      </c>
      <c r="FW53" s="85">
        <v>51302</v>
      </c>
      <c r="GB53" s="40">
        <f t="shared" si="9"/>
        <v>0</v>
      </c>
    </row>
    <row r="54" spans="1:184" x14ac:dyDescent="0.4">
      <c r="F54" s="85">
        <v>51501</v>
      </c>
      <c r="G54" s="85"/>
      <c r="H54" s="85">
        <v>51485</v>
      </c>
      <c r="I54" s="40"/>
      <c r="O54" s="85">
        <v>51501</v>
      </c>
      <c r="P54" s="85"/>
      <c r="Q54" s="85">
        <v>51485</v>
      </c>
      <c r="R54" s="40">
        <f t="shared" si="30"/>
        <v>5842839.3499999996</v>
      </c>
      <c r="S54" s="40">
        <f t="shared" si="31"/>
        <v>40548415</v>
      </c>
      <c r="T54" s="40">
        <f t="shared" si="32"/>
        <v>161867160.65000001</v>
      </c>
      <c r="U54" s="40">
        <f t="shared" si="33"/>
        <v>0</v>
      </c>
      <c r="V54" s="40">
        <f t="shared" si="12"/>
        <v>208258415</v>
      </c>
      <c r="X54" s="85">
        <v>51485</v>
      </c>
      <c r="Y54" s="40">
        <v>0</v>
      </c>
      <c r="Z54" s="101"/>
      <c r="AA54" s="40">
        <f t="shared" si="34"/>
        <v>1637750</v>
      </c>
      <c r="AB54" s="40">
        <v>0</v>
      </c>
      <c r="AC54" s="40"/>
      <c r="AD54" s="40">
        <f t="shared" si="13"/>
        <v>1637750</v>
      </c>
      <c r="AF54" s="85">
        <v>51485</v>
      </c>
      <c r="AG54" s="40">
        <v>0</v>
      </c>
      <c r="AH54" s="101"/>
      <c r="AI54" s="40">
        <f t="shared" si="36"/>
        <v>0</v>
      </c>
      <c r="AJ54" s="40">
        <v>0</v>
      </c>
      <c r="AK54" s="40"/>
      <c r="AL54" s="40">
        <f t="shared" si="14"/>
        <v>0</v>
      </c>
      <c r="AN54" s="85">
        <v>51485</v>
      </c>
      <c r="AO54" s="40">
        <v>0</v>
      </c>
      <c r="AP54" s="101"/>
      <c r="AQ54" s="40">
        <f t="shared" si="37"/>
        <v>0</v>
      </c>
      <c r="AR54" s="40">
        <v>0</v>
      </c>
      <c r="AS54" s="40"/>
      <c r="AT54" s="40">
        <f t="shared" si="15"/>
        <v>0</v>
      </c>
      <c r="AV54" s="85">
        <v>51485</v>
      </c>
      <c r="AW54" s="40"/>
      <c r="AX54" s="101"/>
      <c r="AY54" s="40"/>
      <c r="AZ54" s="101"/>
      <c r="BA54" s="40">
        <f t="shared" si="16"/>
        <v>19862625</v>
      </c>
      <c r="BB54" s="40"/>
      <c r="BC54" s="40"/>
      <c r="BD54" s="40">
        <f t="shared" si="17"/>
        <v>19862625</v>
      </c>
      <c r="BF54" s="85">
        <v>51485</v>
      </c>
      <c r="BG54" s="40"/>
      <c r="BH54" s="101"/>
      <c r="BI54" s="40"/>
      <c r="BJ54" s="40"/>
      <c r="BK54" s="40"/>
      <c r="BL54" s="40">
        <f t="shared" si="38"/>
        <v>0</v>
      </c>
      <c r="BN54" s="85">
        <v>51485</v>
      </c>
      <c r="BO54" s="40">
        <v>0</v>
      </c>
      <c r="BP54" s="101"/>
      <c r="BQ54" s="40">
        <v>4750125</v>
      </c>
      <c r="BR54" s="40">
        <v>0</v>
      </c>
      <c r="BS54" s="40"/>
      <c r="BT54" s="40">
        <f t="shared" si="19"/>
        <v>4750125</v>
      </c>
      <c r="BV54" s="85">
        <v>51485</v>
      </c>
      <c r="BW54" s="40">
        <v>2194068.9</v>
      </c>
      <c r="BX54" s="101">
        <v>4.8500000000000001E-2</v>
      </c>
      <c r="BY54" s="40">
        <v>986602.5</v>
      </c>
      <c r="BZ54" s="40">
        <v>2000931.1</v>
      </c>
      <c r="CA54" s="40">
        <f t="shared" si="20"/>
        <v>5181602.5</v>
      </c>
      <c r="CC54" s="85">
        <v>51485</v>
      </c>
      <c r="CD54" s="40">
        <v>0</v>
      </c>
      <c r="CE54" s="40"/>
      <c r="CF54" s="40">
        <v>3425625</v>
      </c>
      <c r="CG54" s="40">
        <v>0</v>
      </c>
      <c r="CH54" s="40">
        <f t="shared" si="21"/>
        <v>3425625</v>
      </c>
      <c r="CJ54" s="85">
        <v>51485</v>
      </c>
      <c r="CK54" s="40">
        <v>1820000</v>
      </c>
      <c r="CL54" s="101">
        <v>0.05</v>
      </c>
      <c r="CM54" s="40">
        <v>1113750</v>
      </c>
      <c r="CN54" s="40">
        <f t="shared" si="22"/>
        <v>2933750</v>
      </c>
      <c r="CP54" s="85">
        <v>51485</v>
      </c>
      <c r="CQ54" s="40">
        <v>0</v>
      </c>
      <c r="CR54" s="87">
        <v>0</v>
      </c>
      <c r="CS54" s="40">
        <f t="shared" si="23"/>
        <v>2426875</v>
      </c>
      <c r="CT54" s="40">
        <f t="shared" si="24"/>
        <v>2426875</v>
      </c>
      <c r="CV54" s="85">
        <v>51485</v>
      </c>
      <c r="CW54" s="40">
        <v>0</v>
      </c>
      <c r="CX54" s="87">
        <v>0</v>
      </c>
      <c r="CY54" s="40">
        <v>6345062.5</v>
      </c>
      <c r="CZ54" s="40">
        <v>0</v>
      </c>
      <c r="DA54" s="40">
        <f t="shared" si="25"/>
        <v>6345062.5</v>
      </c>
      <c r="DB54" s="67"/>
      <c r="DC54" s="85">
        <v>51485</v>
      </c>
      <c r="DE54" s="87"/>
      <c r="DH54" s="67"/>
      <c r="DI54" s="85">
        <v>51485</v>
      </c>
      <c r="DJ54" s="40"/>
      <c r="DK54" s="87"/>
      <c r="DL54" s="40"/>
      <c r="DM54" s="40">
        <v>0</v>
      </c>
      <c r="DN54" s="40">
        <f t="shared" si="1"/>
        <v>0</v>
      </c>
      <c r="DO54" s="67"/>
      <c r="DP54" s="85">
        <v>51485</v>
      </c>
      <c r="DQ54" s="40"/>
      <c r="DR54" s="87"/>
      <c r="DS54" s="40"/>
      <c r="DT54" s="40">
        <f t="shared" si="2"/>
        <v>0</v>
      </c>
      <c r="DU54" s="67"/>
      <c r="DV54" s="85">
        <v>51485</v>
      </c>
      <c r="DW54" s="40">
        <v>1828770.45</v>
      </c>
      <c r="DX54" s="87"/>
      <c r="DY54" s="40">
        <v>0</v>
      </c>
      <c r="DZ54" s="40">
        <v>159866229.55000001</v>
      </c>
      <c r="EA54" s="40">
        <f t="shared" si="3"/>
        <v>161695000</v>
      </c>
      <c r="EB54" s="40"/>
      <c r="EC54" s="85">
        <v>51485</v>
      </c>
      <c r="EE54" s="87"/>
      <c r="EH54" s="40">
        <f t="shared" si="0"/>
        <v>0</v>
      </c>
      <c r="EI54" s="40"/>
      <c r="EJ54" s="85">
        <v>51485</v>
      </c>
      <c r="EP54" s="85">
        <v>51485</v>
      </c>
      <c r="ET54" s="40">
        <f t="shared" si="4"/>
        <v>0</v>
      </c>
      <c r="EV54" s="85">
        <v>51485</v>
      </c>
      <c r="EZ54" s="40">
        <f t="shared" si="5"/>
        <v>0</v>
      </c>
      <c r="FB54" s="85">
        <v>51485</v>
      </c>
      <c r="FG54" s="40">
        <f t="shared" si="6"/>
        <v>0</v>
      </c>
      <c r="FI54" s="85">
        <v>51485</v>
      </c>
      <c r="FN54" s="40">
        <f t="shared" si="7"/>
        <v>0</v>
      </c>
      <c r="FP54" s="85">
        <v>51485</v>
      </c>
      <c r="FU54" s="40">
        <f t="shared" si="8"/>
        <v>0</v>
      </c>
      <c r="FW54" s="85">
        <v>51485</v>
      </c>
      <c r="GB54" s="40">
        <f t="shared" si="9"/>
        <v>0</v>
      </c>
    </row>
    <row r="55" spans="1:184" x14ac:dyDescent="0.4">
      <c r="F55" s="85">
        <v>51682</v>
      </c>
      <c r="G55" s="85"/>
      <c r="H55" s="85">
        <v>51667</v>
      </c>
      <c r="I55" s="40">
        <f>SUM(Y54:Y55,AG54:AG55,AO54:AO55,AW54:AW55,AY54:AY55,BG54:BG55,BO54:BO55,BW54:BW55,CD54:CD55,CK54:CK55,CQ54:CQ55,CW54:CW55,DD54:DD55,DJ54:DJ55,DQ54:DQ55,DW54:DW55,ED54:ED55,EK54:EK55,EQ54:EQ55,EW54:EW55,FC54:FC55,FJ54:FJ55,FQ54:FQ55,FX54:FX55)</f>
        <v>20635397.349999998</v>
      </c>
      <c r="J55" s="40">
        <f>SUM(AA54:AA55,AI54:AI55,AQ54:AQ55,BA54:BA55,BI54:BI55,BQ54:BQ55,BY54:BY55,CF54:CF55,CM54:CM55,CS54:CS55,CY54:CY55,DF54:DF55,DL54:DL55,DS54:DS55,DY54:DY55,EF54:EF55,EM54:EM55,ES54:ES55,EY54:EY55,FE54:FE55,FL54:FL55,FS54:FS55,FZ54:FZ55)</f>
        <v>80949601.25</v>
      </c>
      <c r="K55" s="40">
        <f>SUM(BB54:BB55,BJ54:BJ55,BR54:BR55,BZ54:BZ55,CG54:CG55,CZ54:CZ55,DM54:DM55,DZ54:DZ55,EG54:EG55,FF54:FF55,FM54:FM55,FT54:FT55,GA54:GA55)</f>
        <v>243764459.25</v>
      </c>
      <c r="L55" s="40">
        <f>SUM(AC54:AC55,AK54:AK55,AS54:AS55,BC54:BC55,BK54:BK55,BS54:BS55)</f>
        <v>0</v>
      </c>
      <c r="M55" s="40">
        <f>SUM(I55:L55)</f>
        <v>345349457.85000002</v>
      </c>
      <c r="O55" s="85">
        <v>51682</v>
      </c>
      <c r="P55" s="85"/>
      <c r="Q55" s="85">
        <v>51667</v>
      </c>
      <c r="R55" s="40">
        <f t="shared" si="30"/>
        <v>14792558</v>
      </c>
      <c r="S55" s="40">
        <f t="shared" si="31"/>
        <v>40401186.25</v>
      </c>
      <c r="T55" s="40">
        <f t="shared" si="32"/>
        <v>81897298.599999994</v>
      </c>
      <c r="U55" s="40">
        <f t="shared" si="33"/>
        <v>0</v>
      </c>
      <c r="V55" s="40">
        <f t="shared" si="12"/>
        <v>137091042.84999999</v>
      </c>
      <c r="X55" s="85">
        <v>51667</v>
      </c>
      <c r="Y55" s="40">
        <v>0</v>
      </c>
      <c r="Z55" s="101"/>
      <c r="AA55" s="40">
        <f t="shared" si="34"/>
        <v>1637750</v>
      </c>
      <c r="AB55" s="40">
        <v>0</v>
      </c>
      <c r="AC55" s="40"/>
      <c r="AD55" s="40">
        <f t="shared" si="13"/>
        <v>1637750</v>
      </c>
      <c r="AF55" s="85">
        <v>51667</v>
      </c>
      <c r="AG55" s="40">
        <v>0</v>
      </c>
      <c r="AH55" s="101"/>
      <c r="AI55" s="40">
        <f t="shared" si="36"/>
        <v>0</v>
      </c>
      <c r="AJ55" s="40">
        <v>0</v>
      </c>
      <c r="AK55" s="40"/>
      <c r="AL55" s="40">
        <f t="shared" si="14"/>
        <v>0</v>
      </c>
      <c r="AN55" s="85">
        <v>51667</v>
      </c>
      <c r="AO55" s="40">
        <v>0</v>
      </c>
      <c r="AP55" s="101"/>
      <c r="AQ55" s="40">
        <f t="shared" si="37"/>
        <v>0</v>
      </c>
      <c r="AR55" s="40">
        <v>0</v>
      </c>
      <c r="AS55" s="40"/>
      <c r="AT55" s="40">
        <f t="shared" si="15"/>
        <v>0</v>
      </c>
      <c r="AV55" s="85">
        <v>51667</v>
      </c>
      <c r="AW55" s="40"/>
      <c r="AX55" s="101"/>
      <c r="AY55" s="40"/>
      <c r="AZ55" s="101"/>
      <c r="BA55" s="40">
        <f t="shared" si="16"/>
        <v>19862625</v>
      </c>
      <c r="BB55" s="40"/>
      <c r="BC55" s="40"/>
      <c r="BD55" s="40">
        <f t="shared" si="17"/>
        <v>19862625</v>
      </c>
      <c r="BF55" s="85">
        <v>51667</v>
      </c>
      <c r="BG55" s="40"/>
      <c r="BH55" s="101"/>
      <c r="BI55" s="40"/>
      <c r="BJ55" s="40"/>
      <c r="BK55" s="40"/>
      <c r="BL55" s="40">
        <f t="shared" si="38"/>
        <v>0</v>
      </c>
      <c r="BN55" s="85">
        <v>51667</v>
      </c>
      <c r="BO55" s="40">
        <v>0</v>
      </c>
      <c r="BP55" s="101"/>
      <c r="BQ55" s="40">
        <v>4750125</v>
      </c>
      <c r="BR55" s="40">
        <v>0</v>
      </c>
      <c r="BS55" s="40"/>
      <c r="BT55" s="40">
        <f t="shared" si="19"/>
        <v>4750125</v>
      </c>
      <c r="BV55" s="85">
        <v>51667</v>
      </c>
      <c r="BW55" s="40">
        <v>0</v>
      </c>
      <c r="BY55" s="40">
        <v>884873.75</v>
      </c>
      <c r="BZ55" s="40">
        <v>0</v>
      </c>
      <c r="CA55" s="40">
        <f t="shared" si="20"/>
        <v>884873.75</v>
      </c>
      <c r="CC55" s="85">
        <v>51667</v>
      </c>
      <c r="CD55" s="40">
        <v>0</v>
      </c>
      <c r="CE55" s="40"/>
      <c r="CF55" s="40">
        <v>3425625</v>
      </c>
      <c r="CG55" s="40">
        <v>0</v>
      </c>
      <c r="CH55" s="40">
        <f t="shared" si="21"/>
        <v>3425625</v>
      </c>
      <c r="CJ55" s="85">
        <v>51667</v>
      </c>
      <c r="CK55" s="40">
        <v>935000</v>
      </c>
      <c r="CL55" s="101">
        <v>0.05</v>
      </c>
      <c r="CM55" s="40">
        <v>1068250</v>
      </c>
      <c r="CN55" s="40">
        <f t="shared" si="22"/>
        <v>2003250</v>
      </c>
      <c r="CP55" s="85">
        <v>51667</v>
      </c>
      <c r="CQ55" s="40">
        <v>0</v>
      </c>
      <c r="CR55" s="87">
        <v>0</v>
      </c>
      <c r="CS55" s="40">
        <f t="shared" si="23"/>
        <v>2426875</v>
      </c>
      <c r="CT55" s="40">
        <f t="shared" si="24"/>
        <v>2426875</v>
      </c>
      <c r="CV55" s="85">
        <v>51667</v>
      </c>
      <c r="CW55" s="40">
        <v>13519105.6</v>
      </c>
      <c r="CX55" s="87">
        <v>5.45E-2</v>
      </c>
      <c r="CY55" s="40">
        <v>6345062.5</v>
      </c>
      <c r="CZ55" s="40">
        <v>50515751</v>
      </c>
      <c r="DA55" s="40">
        <f t="shared" si="25"/>
        <v>70379919.099999994</v>
      </c>
      <c r="DB55" s="67"/>
      <c r="DC55" s="85">
        <v>51667</v>
      </c>
      <c r="DE55" s="87"/>
      <c r="DH55" s="67"/>
      <c r="DI55" s="85">
        <v>51667</v>
      </c>
      <c r="DJ55" s="40"/>
      <c r="DK55" s="87"/>
      <c r="DL55" s="40"/>
      <c r="DM55" s="40">
        <v>0</v>
      </c>
      <c r="DN55" s="40">
        <f t="shared" si="1"/>
        <v>0</v>
      </c>
      <c r="DO55" s="67"/>
      <c r="DP55" s="85">
        <v>51667</v>
      </c>
      <c r="DQ55" s="40"/>
      <c r="DR55" s="87"/>
      <c r="DS55" s="40"/>
      <c r="DT55" s="40">
        <f t="shared" si="2"/>
        <v>0</v>
      </c>
      <c r="DU55" s="67"/>
      <c r="DV55" s="85">
        <v>51667</v>
      </c>
      <c r="DW55" s="40">
        <v>338452.4</v>
      </c>
      <c r="DX55" s="87"/>
      <c r="DY55" s="40">
        <v>0</v>
      </c>
      <c r="DZ55" s="40">
        <v>31381547.600000001</v>
      </c>
      <c r="EA55" s="40">
        <f t="shared" si="3"/>
        <v>31720000</v>
      </c>
      <c r="EB55" s="40"/>
      <c r="EC55" s="85">
        <v>51667</v>
      </c>
      <c r="EE55" s="87"/>
      <c r="EH55" s="40">
        <f t="shared" si="0"/>
        <v>0</v>
      </c>
      <c r="EI55" s="40"/>
      <c r="EJ55" s="85">
        <v>51667</v>
      </c>
      <c r="EP55" s="85">
        <v>51667</v>
      </c>
      <c r="ET55" s="40">
        <f t="shared" si="4"/>
        <v>0</v>
      </c>
      <c r="EV55" s="85">
        <v>51667</v>
      </c>
      <c r="EZ55" s="40">
        <f t="shared" si="5"/>
        <v>0</v>
      </c>
      <c r="FB55" s="85">
        <v>51667</v>
      </c>
      <c r="FG55" s="40">
        <f t="shared" si="6"/>
        <v>0</v>
      </c>
      <c r="FI55" s="85">
        <v>51667</v>
      </c>
      <c r="FN55" s="40">
        <f t="shared" si="7"/>
        <v>0</v>
      </c>
      <c r="FP55" s="85">
        <v>51667</v>
      </c>
      <c r="FU55" s="40">
        <f t="shared" si="8"/>
        <v>0</v>
      </c>
      <c r="FW55" s="85">
        <v>51667</v>
      </c>
      <c r="GB55" s="40">
        <f t="shared" si="9"/>
        <v>0</v>
      </c>
    </row>
    <row r="56" spans="1:184" x14ac:dyDescent="0.4">
      <c r="F56" s="85">
        <v>51866</v>
      </c>
      <c r="G56" s="85"/>
      <c r="H56" s="85">
        <v>51850</v>
      </c>
      <c r="I56" s="40"/>
      <c r="O56" s="85">
        <v>51866</v>
      </c>
      <c r="P56" s="85"/>
      <c r="Q56" s="85">
        <v>51850</v>
      </c>
      <c r="R56" s="40">
        <f t="shared" si="30"/>
        <v>123051135.40000001</v>
      </c>
      <c r="S56" s="40">
        <f t="shared" si="31"/>
        <v>40377811.25</v>
      </c>
      <c r="T56" s="40">
        <f t="shared" si="32"/>
        <v>34863864.600000001</v>
      </c>
      <c r="U56" s="40">
        <f t="shared" si="33"/>
        <v>0</v>
      </c>
      <c r="V56" s="40">
        <f t="shared" si="12"/>
        <v>198292811.25</v>
      </c>
      <c r="X56" s="85">
        <v>51850</v>
      </c>
      <c r="Y56" s="40">
        <v>0</v>
      </c>
      <c r="Z56" s="101"/>
      <c r="AA56" s="40">
        <f t="shared" si="34"/>
        <v>1637750</v>
      </c>
      <c r="AB56" s="40">
        <v>0</v>
      </c>
      <c r="AC56" s="40"/>
      <c r="AD56" s="40">
        <f t="shared" si="13"/>
        <v>1637750</v>
      </c>
      <c r="AF56" s="85">
        <v>51850</v>
      </c>
      <c r="AG56" s="40">
        <v>0</v>
      </c>
      <c r="AH56" s="101"/>
      <c r="AI56" s="40">
        <f t="shared" si="36"/>
        <v>0</v>
      </c>
      <c r="AJ56" s="40">
        <v>0</v>
      </c>
      <c r="AK56" s="40"/>
      <c r="AL56" s="40">
        <f t="shared" si="14"/>
        <v>0</v>
      </c>
      <c r="AN56" s="85">
        <v>51850</v>
      </c>
      <c r="AO56" s="40">
        <v>0</v>
      </c>
      <c r="AP56" s="101"/>
      <c r="AQ56" s="40">
        <f t="shared" si="37"/>
        <v>0</v>
      </c>
      <c r="AR56" s="40">
        <v>0</v>
      </c>
      <c r="AS56" s="40"/>
      <c r="AT56" s="40">
        <f t="shared" si="15"/>
        <v>0</v>
      </c>
      <c r="AV56" s="85">
        <v>51850</v>
      </c>
      <c r="AW56" s="40"/>
      <c r="AX56" s="101"/>
      <c r="AY56" s="40"/>
      <c r="AZ56" s="101"/>
      <c r="BA56" s="40">
        <f t="shared" si="16"/>
        <v>19862625</v>
      </c>
      <c r="BB56" s="40"/>
      <c r="BC56" s="40"/>
      <c r="BD56" s="40">
        <f t="shared" si="17"/>
        <v>19862625</v>
      </c>
      <c r="BF56" s="85">
        <v>51850</v>
      </c>
      <c r="BG56" s="40"/>
      <c r="BH56" s="101"/>
      <c r="BI56" s="40"/>
      <c r="BJ56" s="40"/>
      <c r="BK56" s="40"/>
      <c r="BL56" s="40">
        <f t="shared" si="38"/>
        <v>0</v>
      </c>
      <c r="BN56" s="85">
        <v>51850</v>
      </c>
      <c r="BO56" s="40">
        <v>0</v>
      </c>
      <c r="BP56" s="101"/>
      <c r="BQ56" s="40">
        <v>4750125</v>
      </c>
      <c r="BR56" s="40">
        <v>0</v>
      </c>
      <c r="BS56" s="40"/>
      <c r="BT56" s="40">
        <f t="shared" si="19"/>
        <v>4750125</v>
      </c>
      <c r="BV56" s="85">
        <v>51850</v>
      </c>
      <c r="BW56" s="40">
        <v>2306518.2000000002</v>
      </c>
      <c r="BX56" s="101">
        <v>4.8500000000000001E-2</v>
      </c>
      <c r="BY56" s="40">
        <v>884873.75</v>
      </c>
      <c r="BZ56" s="40">
        <v>2103481.7999999998</v>
      </c>
      <c r="CA56" s="40">
        <f t="shared" si="20"/>
        <v>5294873.75</v>
      </c>
      <c r="CC56" s="85">
        <v>51850</v>
      </c>
      <c r="CD56" s="40">
        <v>0</v>
      </c>
      <c r="CE56" s="40"/>
      <c r="CF56" s="40">
        <v>3425625</v>
      </c>
      <c r="CG56" s="40">
        <v>0</v>
      </c>
      <c r="CH56" s="40">
        <f t="shared" si="21"/>
        <v>3425625</v>
      </c>
      <c r="CJ56" s="85">
        <v>51850</v>
      </c>
      <c r="CK56" s="40">
        <v>2910000</v>
      </c>
      <c r="CL56" s="101">
        <v>0.05</v>
      </c>
      <c r="CM56" s="40">
        <v>1044875</v>
      </c>
      <c r="CN56" s="40">
        <f t="shared" si="22"/>
        <v>3954875</v>
      </c>
      <c r="CP56" s="85">
        <v>51850</v>
      </c>
      <c r="CQ56" s="40">
        <v>48535000</v>
      </c>
      <c r="CR56" s="87">
        <v>0.05</v>
      </c>
      <c r="CS56" s="40">
        <f t="shared" si="23"/>
        <v>2426875</v>
      </c>
      <c r="CT56" s="40">
        <f t="shared" si="24"/>
        <v>50961875</v>
      </c>
      <c r="CV56" s="85">
        <v>51850</v>
      </c>
      <c r="CW56" s="40">
        <v>69299617.200000003</v>
      </c>
      <c r="CX56" s="122" t="s">
        <v>95</v>
      </c>
      <c r="CY56" s="40">
        <v>6345062.5</v>
      </c>
      <c r="CZ56" s="40">
        <v>32760382.800000001</v>
      </c>
      <c r="DA56" s="40">
        <f t="shared" si="25"/>
        <v>108405062.5</v>
      </c>
      <c r="DB56" s="67"/>
      <c r="DC56" s="85">
        <v>51850</v>
      </c>
      <c r="DE56" s="87"/>
      <c r="DH56" s="67"/>
      <c r="DI56" s="85">
        <v>51850</v>
      </c>
      <c r="DJ56" s="40"/>
      <c r="DK56" s="87"/>
      <c r="DL56" s="40"/>
      <c r="DM56" s="40">
        <v>0</v>
      </c>
      <c r="DN56" s="40">
        <f t="shared" si="1"/>
        <v>0</v>
      </c>
      <c r="DO56" s="67"/>
      <c r="DP56" s="85">
        <v>51850</v>
      </c>
      <c r="DQ56" s="40"/>
      <c r="DR56" s="87"/>
      <c r="DS56" s="40"/>
      <c r="DT56" s="40">
        <f t="shared" si="2"/>
        <v>0</v>
      </c>
      <c r="DU56" s="67"/>
      <c r="DV56" s="85">
        <v>51850</v>
      </c>
      <c r="DW56" s="40"/>
      <c r="DX56" s="87"/>
      <c r="DY56" s="40"/>
      <c r="DZ56" s="40"/>
      <c r="EA56" s="40">
        <f t="shared" si="3"/>
        <v>0</v>
      </c>
      <c r="EB56" s="40"/>
      <c r="EC56" s="85">
        <v>51850</v>
      </c>
      <c r="EE56" s="87"/>
      <c r="EH56" s="40">
        <f t="shared" si="0"/>
        <v>0</v>
      </c>
      <c r="EI56" s="40"/>
      <c r="EJ56" s="85">
        <v>51850</v>
      </c>
      <c r="EP56" s="85">
        <v>51850</v>
      </c>
      <c r="ET56" s="40">
        <f t="shared" si="4"/>
        <v>0</v>
      </c>
      <c r="EV56" s="85">
        <v>51850</v>
      </c>
      <c r="EZ56" s="40">
        <f t="shared" si="5"/>
        <v>0</v>
      </c>
      <c r="FB56" s="85">
        <v>51850</v>
      </c>
      <c r="FG56" s="40">
        <f t="shared" si="6"/>
        <v>0</v>
      </c>
      <c r="FI56" s="85">
        <v>51850</v>
      </c>
      <c r="FN56" s="40">
        <f t="shared" si="7"/>
        <v>0</v>
      </c>
      <c r="FP56" s="85">
        <v>51850</v>
      </c>
      <c r="FU56" s="40">
        <f t="shared" si="8"/>
        <v>0</v>
      </c>
      <c r="FW56" s="85">
        <v>51850</v>
      </c>
      <c r="GB56" s="40">
        <f t="shared" si="9"/>
        <v>0</v>
      </c>
    </row>
    <row r="57" spans="1:184" x14ac:dyDescent="0.4">
      <c r="F57" s="85">
        <v>52047</v>
      </c>
      <c r="G57" s="85"/>
      <c r="H57" s="85">
        <v>52032</v>
      </c>
      <c r="I57" s="40">
        <f>SUM(Y56:Y57,AG56:AG57,AO56:AO57,AW56:AW57,AY56:AY57,BG56:BG57,BO56:BO57,BW56:BW57,CD56:CD57,CK56:CK57,CQ56:CQ57,CW56:CW57,DD56:DD57,DJ56:DJ57,DQ56:DQ57,DW56:DW57,ED56:ED57,EK56:EK57,EQ56:EQ57,EW56:EW57,FC56:FC57,FJ56:FJ57,FQ56:FQ57,FX56:FX57)</f>
        <v>297926135.39999998</v>
      </c>
      <c r="J57" s="40">
        <f>SUM(AA56:AA57,AI56:AI57,AQ56:AQ57,BA56:BA57,BI56:BI57,BQ56:BQ57,BY56:BY57,CF56:CF57,CM56:CM57,CS56:CS57,CY56:CY57,DF56:DF57,DL56:DL57,DS56:DS57,DY56:DY57,EF56:EF57,EM56:EM57,ES56:ES57,EY56:EY57,FE56:FE57,FL56:FL57,FS56:FS57,FZ56:FZ57)</f>
        <v>78070023.75</v>
      </c>
      <c r="K57" s="40">
        <f>SUM(BB56:BB57,BJ56:BJ57,BR56:BR57,BZ56:BZ57,CG56:CG57,CZ56:CZ57,DM56:DM57,DZ56:DZ57,EG56:EG57,FF56:FF57,FM56:FM57,FT56:FT57,GA56:GA57)</f>
        <v>34863864.600000001</v>
      </c>
      <c r="L57" s="40">
        <f>SUM(AC56:AC57,AK56:AK57,AS56:AS57,BC56:BC57,BK56:BK57,BS56:BS57)</f>
        <v>0</v>
      </c>
      <c r="M57" s="40">
        <f>SUM(I57:L57)</f>
        <v>410860023.75</v>
      </c>
      <c r="O57" s="85">
        <v>52047</v>
      </c>
      <c r="P57" s="85"/>
      <c r="Q57" s="85">
        <v>52032</v>
      </c>
      <c r="R57" s="40">
        <f t="shared" si="30"/>
        <v>174875000</v>
      </c>
      <c r="S57" s="40">
        <f t="shared" si="31"/>
        <v>37692212.5</v>
      </c>
      <c r="T57" s="40">
        <f t="shared" si="32"/>
        <v>0</v>
      </c>
      <c r="U57" s="40">
        <f t="shared" si="33"/>
        <v>0</v>
      </c>
      <c r="V57" s="40">
        <f t="shared" si="12"/>
        <v>212567212.5</v>
      </c>
      <c r="X57" s="85">
        <v>52032</v>
      </c>
      <c r="Y57" s="40">
        <v>65510000</v>
      </c>
      <c r="Z57" s="101">
        <v>0.05</v>
      </c>
      <c r="AA57" s="40">
        <f t="shared" si="34"/>
        <v>1637750</v>
      </c>
      <c r="AB57" s="40">
        <v>0</v>
      </c>
      <c r="AC57" s="40"/>
      <c r="AD57" s="40">
        <f t="shared" si="13"/>
        <v>67147750</v>
      </c>
      <c r="AF57" s="85">
        <v>52032</v>
      </c>
      <c r="AG57" s="40">
        <v>0</v>
      </c>
      <c r="AH57" s="101"/>
      <c r="AI57" s="40">
        <f t="shared" si="36"/>
        <v>0</v>
      </c>
      <c r="AJ57" s="40">
        <v>0</v>
      </c>
      <c r="AK57" s="40"/>
      <c r="AL57" s="40">
        <f t="shared" si="14"/>
        <v>0</v>
      </c>
      <c r="AN57" s="85">
        <v>52032</v>
      </c>
      <c r="AO57" s="40">
        <v>0</v>
      </c>
      <c r="AP57" s="101"/>
      <c r="AQ57" s="40">
        <f t="shared" si="37"/>
        <v>0</v>
      </c>
      <c r="AR57" s="40">
        <v>0</v>
      </c>
      <c r="AS57" s="40"/>
      <c r="AT57" s="40">
        <f t="shared" si="15"/>
        <v>0</v>
      </c>
      <c r="AV57" s="85">
        <v>52032</v>
      </c>
      <c r="AW57" s="40"/>
      <c r="AX57" s="101"/>
      <c r="AY57" s="40"/>
      <c r="AZ57" s="101"/>
      <c r="BA57" s="40">
        <f t="shared" si="16"/>
        <v>19862625</v>
      </c>
      <c r="BB57" s="40"/>
      <c r="BC57" s="40"/>
      <c r="BD57" s="40">
        <f t="shared" si="17"/>
        <v>19862625</v>
      </c>
      <c r="BF57" s="85">
        <v>52032</v>
      </c>
      <c r="BG57" s="40"/>
      <c r="BH57" s="40"/>
      <c r="BI57" s="40"/>
      <c r="BJ57" s="40"/>
      <c r="BK57" s="40"/>
      <c r="BL57" s="40">
        <f t="shared" si="38"/>
        <v>0</v>
      </c>
      <c r="BN57" s="85">
        <v>52032</v>
      </c>
      <c r="BO57" s="40">
        <v>0</v>
      </c>
      <c r="BP57" s="101"/>
      <c r="BQ57" s="40">
        <v>4750125</v>
      </c>
      <c r="BR57" s="40">
        <v>0</v>
      </c>
      <c r="BS57" s="40"/>
      <c r="BT57" s="40">
        <f t="shared" si="19"/>
        <v>4750125</v>
      </c>
      <c r="BV57" s="85">
        <v>52032</v>
      </c>
      <c r="BW57" s="40">
        <v>0</v>
      </c>
      <c r="BY57" s="40">
        <v>777931.25</v>
      </c>
      <c r="BZ57" s="40">
        <v>0</v>
      </c>
      <c r="CA57" s="40">
        <f t="shared" si="20"/>
        <v>777931.25</v>
      </c>
      <c r="CC57" s="85">
        <v>52032</v>
      </c>
      <c r="CD57" s="40">
        <v>0</v>
      </c>
      <c r="CE57" s="40"/>
      <c r="CF57" s="40">
        <v>3425625</v>
      </c>
      <c r="CG57" s="40">
        <v>0</v>
      </c>
      <c r="CH57" s="40">
        <f t="shared" si="21"/>
        <v>3425625</v>
      </c>
      <c r="CJ57" s="85">
        <v>52032</v>
      </c>
      <c r="CK57" s="40">
        <v>0</v>
      </c>
      <c r="CL57" s="40"/>
      <c r="CM57" s="40">
        <v>972125</v>
      </c>
      <c r="CN57" s="40">
        <f t="shared" si="22"/>
        <v>972125</v>
      </c>
      <c r="CP57" s="85">
        <v>52032</v>
      </c>
      <c r="CQ57" s="40">
        <v>48540000</v>
      </c>
      <c r="CR57" s="87">
        <v>0.05</v>
      </c>
      <c r="CS57" s="40">
        <f>CQ57*CR57/2+CS58</f>
        <v>1213500</v>
      </c>
      <c r="CT57" s="40">
        <f t="shared" si="24"/>
        <v>49753500</v>
      </c>
      <c r="CV57" s="85">
        <v>52032</v>
      </c>
      <c r="CW57" s="40">
        <v>60825000</v>
      </c>
      <c r="CX57" s="87">
        <v>4.2500000000000003E-2</v>
      </c>
      <c r="CY57" s="40">
        <v>5052531.25</v>
      </c>
      <c r="CZ57" s="40">
        <v>0</v>
      </c>
      <c r="DA57" s="40">
        <f t="shared" si="25"/>
        <v>65877531.25</v>
      </c>
      <c r="DB57" s="67"/>
      <c r="DC57" s="85">
        <v>52032</v>
      </c>
      <c r="DE57" s="87"/>
      <c r="DH57" s="67"/>
      <c r="DI57" s="85">
        <v>52032</v>
      </c>
      <c r="DJ57" s="40"/>
      <c r="DK57" s="87"/>
      <c r="DL57" s="40"/>
      <c r="DM57" s="40">
        <v>0</v>
      </c>
      <c r="DN57" s="40">
        <f t="shared" si="1"/>
        <v>0</v>
      </c>
      <c r="DO57" s="67"/>
      <c r="DP57" s="85">
        <v>52032</v>
      </c>
      <c r="DQ57" s="40"/>
      <c r="DR57" s="87"/>
      <c r="DS57" s="40"/>
      <c r="DT57" s="40">
        <f t="shared" si="2"/>
        <v>0</v>
      </c>
      <c r="DU57" s="67"/>
      <c r="DV57" s="85">
        <v>52032</v>
      </c>
      <c r="DW57" s="40"/>
      <c r="DX57" s="87"/>
      <c r="DY57" s="40"/>
      <c r="DZ57" s="40"/>
      <c r="EA57" s="40">
        <f t="shared" si="3"/>
        <v>0</v>
      </c>
      <c r="EB57" s="40"/>
      <c r="EC57" s="85">
        <v>52032</v>
      </c>
      <c r="EE57" s="87"/>
      <c r="EH57" s="40">
        <f t="shared" si="0"/>
        <v>0</v>
      </c>
      <c r="EI57" s="40"/>
      <c r="EJ57" s="85">
        <v>52032</v>
      </c>
      <c r="EP57" s="85">
        <v>52032</v>
      </c>
      <c r="ET57" s="40">
        <f t="shared" si="4"/>
        <v>0</v>
      </c>
      <c r="EV57" s="85">
        <v>52032</v>
      </c>
      <c r="EZ57" s="40">
        <f t="shared" si="5"/>
        <v>0</v>
      </c>
      <c r="FB57" s="85">
        <v>52032</v>
      </c>
      <c r="FG57" s="40">
        <f t="shared" si="6"/>
        <v>0</v>
      </c>
      <c r="FI57" s="85">
        <v>52032</v>
      </c>
      <c r="FN57" s="40">
        <f t="shared" si="7"/>
        <v>0</v>
      </c>
      <c r="FP57" s="85">
        <v>52032</v>
      </c>
      <c r="FU57" s="40">
        <f t="shared" si="8"/>
        <v>0</v>
      </c>
      <c r="FW57" s="85">
        <v>52032</v>
      </c>
      <c r="GB57" s="40">
        <f t="shared" si="9"/>
        <v>0</v>
      </c>
    </row>
    <row r="58" spans="1:184" x14ac:dyDescent="0.4">
      <c r="F58" s="85">
        <v>52231</v>
      </c>
      <c r="G58" s="85"/>
      <c r="H58" s="85">
        <v>52215</v>
      </c>
      <c r="I58" s="40"/>
      <c r="O58" s="85">
        <v>52231</v>
      </c>
      <c r="P58" s="85"/>
      <c r="Q58" s="85">
        <v>52215</v>
      </c>
      <c r="R58" s="40">
        <f t="shared" si="30"/>
        <v>7083967.5</v>
      </c>
      <c r="S58" s="40">
        <f t="shared" si="31"/>
        <v>33548431.25</v>
      </c>
      <c r="T58" s="40">
        <f t="shared" si="32"/>
        <v>2206032.5</v>
      </c>
      <c r="U58" s="40">
        <f t="shared" si="33"/>
        <v>0</v>
      </c>
      <c r="V58" s="40">
        <f t="shared" si="12"/>
        <v>42838431.25</v>
      </c>
      <c r="X58" s="85">
        <v>52215</v>
      </c>
      <c r="Y58" s="40">
        <v>0</v>
      </c>
      <c r="Z58" s="101"/>
      <c r="AA58" s="40">
        <f t="shared" si="34"/>
        <v>0</v>
      </c>
      <c r="AB58" s="40">
        <v>0</v>
      </c>
      <c r="AC58" s="40"/>
      <c r="AD58" s="40">
        <f t="shared" si="13"/>
        <v>0</v>
      </c>
      <c r="AF58" s="85">
        <v>52215</v>
      </c>
      <c r="AG58" s="40">
        <v>0</v>
      </c>
      <c r="AH58" s="101"/>
      <c r="AI58" s="40">
        <f t="shared" si="36"/>
        <v>0</v>
      </c>
      <c r="AJ58" s="40">
        <v>0</v>
      </c>
      <c r="AK58" s="40"/>
      <c r="AL58" s="40">
        <f t="shared" si="14"/>
        <v>0</v>
      </c>
      <c r="AN58" s="85">
        <v>52215</v>
      </c>
      <c r="AO58" s="40">
        <v>0</v>
      </c>
      <c r="AP58" s="101"/>
      <c r="AQ58" s="40">
        <f t="shared" si="37"/>
        <v>0</v>
      </c>
      <c r="AR58" s="40">
        <v>0</v>
      </c>
      <c r="AS58" s="40"/>
      <c r="AT58" s="40">
        <f t="shared" si="15"/>
        <v>0</v>
      </c>
      <c r="AV58" s="85">
        <v>52215</v>
      </c>
      <c r="AW58" s="40">
        <v>1595000</v>
      </c>
      <c r="AX58" s="101">
        <v>0.05</v>
      </c>
      <c r="AY58" s="40"/>
      <c r="AZ58" s="101"/>
      <c r="BA58" s="40">
        <f t="shared" si="16"/>
        <v>19862625</v>
      </c>
      <c r="BB58" s="40"/>
      <c r="BC58" s="40"/>
      <c r="BD58" s="40">
        <f t="shared" si="17"/>
        <v>21457625</v>
      </c>
      <c r="BF58" s="85">
        <v>52215</v>
      </c>
      <c r="BG58" s="40"/>
      <c r="BH58" s="40"/>
      <c r="BI58" s="40"/>
      <c r="BJ58" s="40"/>
      <c r="BK58" s="40"/>
      <c r="BL58" s="40">
        <f t="shared" si="38"/>
        <v>0</v>
      </c>
      <c r="BN58" s="85">
        <v>52215</v>
      </c>
      <c r="BO58" s="40">
        <v>0</v>
      </c>
      <c r="BP58" s="101"/>
      <c r="BQ58" s="40">
        <v>4750125</v>
      </c>
      <c r="BR58" s="40">
        <v>0</v>
      </c>
      <c r="BS58" s="40"/>
      <c r="BT58" s="40">
        <f t="shared" si="19"/>
        <v>4750125</v>
      </c>
      <c r="BV58" s="85">
        <v>52215</v>
      </c>
      <c r="BW58" s="40">
        <v>2418967.5</v>
      </c>
      <c r="BX58" s="101">
        <v>4.8500000000000001E-2</v>
      </c>
      <c r="BY58" s="40">
        <v>777931.25</v>
      </c>
      <c r="BZ58" s="40">
        <v>2206032.5</v>
      </c>
      <c r="CA58" s="40">
        <f t="shared" si="20"/>
        <v>5402931.25</v>
      </c>
      <c r="CC58" s="85">
        <v>52215</v>
      </c>
      <c r="CD58" s="40">
        <v>0</v>
      </c>
      <c r="CE58" s="40"/>
      <c r="CF58" s="40">
        <v>3425625</v>
      </c>
      <c r="CG58" s="40">
        <v>0</v>
      </c>
      <c r="CH58" s="40">
        <f t="shared" si="21"/>
        <v>3425625</v>
      </c>
      <c r="CJ58" s="85">
        <v>52215</v>
      </c>
      <c r="CK58" s="40">
        <v>3070000</v>
      </c>
      <c r="CL58" s="101">
        <v>0.05</v>
      </c>
      <c r="CM58" s="40">
        <v>972125</v>
      </c>
      <c r="CN58" s="40">
        <f t="shared" si="22"/>
        <v>4042125</v>
      </c>
      <c r="CP58" s="85">
        <v>52215</v>
      </c>
      <c r="CT58" s="40">
        <f t="shared" si="24"/>
        <v>0</v>
      </c>
      <c r="CV58" s="85">
        <v>52215</v>
      </c>
      <c r="CW58" s="40">
        <v>0</v>
      </c>
      <c r="CX58" s="87">
        <v>0</v>
      </c>
      <c r="CY58" s="40">
        <v>3760000</v>
      </c>
      <c r="CZ58" s="40">
        <v>0</v>
      </c>
      <c r="DA58" s="40">
        <f t="shared" si="25"/>
        <v>3760000</v>
      </c>
      <c r="DB58" s="67"/>
      <c r="DC58" s="85">
        <v>52215</v>
      </c>
      <c r="DE58" s="87"/>
      <c r="DH58" s="67"/>
      <c r="DI58" s="85">
        <v>52215</v>
      </c>
      <c r="DJ58" s="40"/>
      <c r="DK58" s="87"/>
      <c r="DL58" s="40"/>
      <c r="DM58" s="40">
        <v>0</v>
      </c>
      <c r="DN58" s="40">
        <f t="shared" si="1"/>
        <v>0</v>
      </c>
      <c r="DO58" s="67"/>
      <c r="DP58" s="85">
        <v>52215</v>
      </c>
      <c r="DQ58" s="40"/>
      <c r="DR58" s="87"/>
      <c r="DS58" s="40"/>
      <c r="DT58" s="40">
        <f t="shared" si="2"/>
        <v>0</v>
      </c>
      <c r="DU58" s="67"/>
      <c r="DV58" s="85">
        <v>52215</v>
      </c>
      <c r="DW58" s="40"/>
      <c r="DX58" s="87"/>
      <c r="DY58" s="40"/>
      <c r="DZ58" s="40"/>
      <c r="EA58" s="40">
        <f t="shared" si="3"/>
        <v>0</v>
      </c>
      <c r="EB58" s="40"/>
      <c r="EC58" s="85">
        <v>52215</v>
      </c>
      <c r="EE58" s="87"/>
      <c r="EH58" s="40">
        <f t="shared" si="0"/>
        <v>0</v>
      </c>
      <c r="EI58" s="40"/>
      <c r="EJ58" s="85">
        <v>52215</v>
      </c>
      <c r="EP58" s="85">
        <v>52215</v>
      </c>
      <c r="ET58" s="40">
        <f t="shared" si="4"/>
        <v>0</v>
      </c>
      <c r="EV58" s="85">
        <v>52215</v>
      </c>
      <c r="EZ58" s="40">
        <f t="shared" si="5"/>
        <v>0</v>
      </c>
      <c r="FB58" s="85">
        <v>52215</v>
      </c>
      <c r="FG58" s="40">
        <f t="shared" si="6"/>
        <v>0</v>
      </c>
      <c r="FI58" s="85">
        <v>52215</v>
      </c>
      <c r="FN58" s="40">
        <f t="shared" si="7"/>
        <v>0</v>
      </c>
      <c r="FP58" s="85">
        <v>52215</v>
      </c>
      <c r="FU58" s="40">
        <f t="shared" si="8"/>
        <v>0</v>
      </c>
      <c r="FW58" s="85">
        <v>52215</v>
      </c>
      <c r="GB58" s="40">
        <f t="shared" si="9"/>
        <v>0</v>
      </c>
    </row>
    <row r="59" spans="1:184" x14ac:dyDescent="0.4">
      <c r="F59" s="85">
        <v>52412</v>
      </c>
      <c r="G59" s="85"/>
      <c r="H59" s="85">
        <v>52397</v>
      </c>
      <c r="I59" s="40">
        <f>SUM(Y58:Y59,AG58:AG59,AO58:AO59,AW58:AW59,AY58:AY59,BG58:BG59,BO58:BO59,BW58:BW59,CD58:CD59,CK58:CK59,CQ58:CQ59,CW58:CW59,DD58:DD59,DJ58:DJ59,DQ58:DQ59,DW58:DW59,ED58:ED59,EK58:EK59,EQ58:EQ59,EW58:EW59,FC58:FC59,FJ58:FJ59,FQ58:FQ59,FX58:FX59)</f>
        <v>43152297</v>
      </c>
      <c r="J59" s="40">
        <f>SUM(AA58:AA59,AI58:AI59,AQ58:AQ59,BA58:BA59,BI58:BI59,BQ58:BQ59,BY58:BY59,CF58:CF59,CM58:CM59,CS58:CS59,CY58:CY59,DF58:DF59,DL58:DL59,DS58:DS59,DY58:DY59,EF58:EF59,EM58:EM59,ES58:ES59,EY58:EY59,FE58:FE59,FL58:FL59,FS58:FS59,FZ58:FZ59)</f>
        <v>66868081.25</v>
      </c>
      <c r="K59" s="40">
        <f>SUM(BB58:BB59,BJ58:BJ59,BR58:BR59,BZ58:BZ59,CG58:CG59,CZ58:CZ59,DM58:DM59,DZ58:DZ59,EG58:EG59,FF58:FF59,FM58:FM59,FT58:FT59,GA58:GA59)</f>
        <v>233607703</v>
      </c>
      <c r="L59" s="40">
        <f>SUM(AC58:AC59,AK58:AK59,AS58:AS59,BC58:BC59,BK58:BK59,BS58:BS59)</f>
        <v>0</v>
      </c>
      <c r="M59" s="40">
        <f>SUM(I59:L59)</f>
        <v>343628081.25</v>
      </c>
      <c r="O59" s="85">
        <v>52412</v>
      </c>
      <c r="P59" s="85"/>
      <c r="Q59" s="85">
        <v>52397</v>
      </c>
      <c r="R59" s="40">
        <f t="shared" si="30"/>
        <v>36068329.5</v>
      </c>
      <c r="S59" s="40">
        <f t="shared" si="31"/>
        <v>33319650</v>
      </c>
      <c r="T59" s="40">
        <f t="shared" si="32"/>
        <v>231401670.5</v>
      </c>
      <c r="U59" s="40">
        <f t="shared" si="33"/>
        <v>0</v>
      </c>
      <c r="V59" s="40">
        <f t="shared" si="12"/>
        <v>300789650</v>
      </c>
      <c r="X59" s="85">
        <v>52397</v>
      </c>
      <c r="Y59" s="40">
        <v>0</v>
      </c>
      <c r="Z59" s="101"/>
      <c r="AA59" s="40">
        <f t="shared" si="34"/>
        <v>0</v>
      </c>
      <c r="AB59" s="40">
        <v>0</v>
      </c>
      <c r="AC59" s="40"/>
      <c r="AD59" s="40">
        <f t="shared" si="13"/>
        <v>0</v>
      </c>
      <c r="AF59" s="85">
        <v>52397</v>
      </c>
      <c r="AG59" s="40">
        <v>0</v>
      </c>
      <c r="AH59" s="101"/>
      <c r="AI59" s="40">
        <f t="shared" si="36"/>
        <v>0</v>
      </c>
      <c r="AJ59" s="40">
        <v>0</v>
      </c>
      <c r="AK59" s="40"/>
      <c r="AL59" s="40">
        <f t="shared" si="14"/>
        <v>0</v>
      </c>
      <c r="AN59" s="85">
        <v>52397</v>
      </c>
      <c r="AO59" s="40">
        <v>0</v>
      </c>
      <c r="AP59" s="101"/>
      <c r="AQ59" s="40">
        <f t="shared" si="37"/>
        <v>0</v>
      </c>
      <c r="AR59" s="40">
        <v>0</v>
      </c>
      <c r="AS59" s="40"/>
      <c r="AT59" s="40">
        <f t="shared" si="15"/>
        <v>0</v>
      </c>
      <c r="AV59" s="85">
        <v>52397</v>
      </c>
      <c r="AW59" s="40"/>
      <c r="AX59" s="101"/>
      <c r="AY59" s="40"/>
      <c r="AZ59" s="101"/>
      <c r="BA59" s="40">
        <f t="shared" si="16"/>
        <v>19822750</v>
      </c>
      <c r="BB59" s="40"/>
      <c r="BC59" s="40"/>
      <c r="BD59" s="40">
        <f t="shared" si="17"/>
        <v>19822750</v>
      </c>
      <c r="BF59" s="85">
        <v>52397</v>
      </c>
      <c r="BG59" s="40"/>
      <c r="BH59" s="40"/>
      <c r="BI59" s="40"/>
      <c r="BJ59" s="40"/>
      <c r="BK59" s="40"/>
      <c r="BL59" s="40">
        <f t="shared" si="38"/>
        <v>0</v>
      </c>
      <c r="BN59" s="85">
        <v>52397</v>
      </c>
      <c r="BO59" s="40">
        <v>0</v>
      </c>
      <c r="BP59" s="101"/>
      <c r="BQ59" s="40">
        <v>4750125</v>
      </c>
      <c r="BR59" s="40">
        <v>0</v>
      </c>
      <c r="BS59" s="40"/>
      <c r="BT59" s="40">
        <f t="shared" si="19"/>
        <v>4750125</v>
      </c>
      <c r="BV59" s="85">
        <v>52397</v>
      </c>
      <c r="BW59" s="40">
        <v>0</v>
      </c>
      <c r="BY59" s="40">
        <v>665775</v>
      </c>
      <c r="BZ59" s="40">
        <v>0</v>
      </c>
      <c r="CA59" s="40">
        <f t="shared" si="20"/>
        <v>665775</v>
      </c>
      <c r="CC59" s="85">
        <v>52397</v>
      </c>
      <c r="CD59" s="40">
        <v>0</v>
      </c>
      <c r="CE59" s="40"/>
      <c r="CF59" s="40">
        <v>3425625</v>
      </c>
      <c r="CG59" s="40">
        <v>0</v>
      </c>
      <c r="CH59" s="40">
        <f t="shared" si="21"/>
        <v>3425625</v>
      </c>
      <c r="CJ59" s="85">
        <v>52397</v>
      </c>
      <c r="CK59" s="40">
        <v>0</v>
      </c>
      <c r="CL59" s="40"/>
      <c r="CM59" s="40">
        <v>895375</v>
      </c>
      <c r="CN59" s="40">
        <f t="shared" si="22"/>
        <v>895375</v>
      </c>
      <c r="CP59" s="85">
        <v>52397</v>
      </c>
      <c r="CT59" s="40">
        <f t="shared" si="24"/>
        <v>0</v>
      </c>
      <c r="CV59" s="85">
        <v>52397</v>
      </c>
      <c r="CW59" s="40">
        <v>0</v>
      </c>
      <c r="CX59" s="87">
        <v>0</v>
      </c>
      <c r="CY59" s="40">
        <v>3760000</v>
      </c>
      <c r="CZ59" s="40">
        <v>0</v>
      </c>
      <c r="DA59" s="40">
        <f t="shared" si="25"/>
        <v>3760000</v>
      </c>
      <c r="DB59" s="67"/>
      <c r="DC59" s="85">
        <v>52397</v>
      </c>
      <c r="DE59" s="87"/>
      <c r="DH59" s="67"/>
      <c r="DI59" s="85">
        <v>52397</v>
      </c>
      <c r="DJ59" s="40">
        <v>36068329.5</v>
      </c>
      <c r="DK59" s="87">
        <v>6.2300000000000001E-2</v>
      </c>
      <c r="DL59" s="40"/>
      <c r="DM59" s="40">
        <v>231401670.5</v>
      </c>
      <c r="DN59" s="40">
        <f t="shared" si="1"/>
        <v>267470000</v>
      </c>
      <c r="DO59" s="67"/>
      <c r="DP59" s="85">
        <v>52397</v>
      </c>
      <c r="DQ59" s="40"/>
      <c r="DR59" s="87"/>
      <c r="DS59" s="40"/>
      <c r="DT59" s="40">
        <f t="shared" si="2"/>
        <v>0</v>
      </c>
      <c r="DU59" s="67"/>
      <c r="DV59" s="85">
        <v>52397</v>
      </c>
      <c r="DW59" s="40"/>
      <c r="DX59" s="87"/>
      <c r="DY59" s="40"/>
      <c r="DZ59" s="40"/>
      <c r="EA59" s="40">
        <f t="shared" si="3"/>
        <v>0</v>
      </c>
      <c r="EB59" s="40"/>
      <c r="EC59" s="85">
        <v>52397</v>
      </c>
      <c r="EE59" s="87"/>
      <c r="EH59" s="40">
        <f t="shared" si="0"/>
        <v>0</v>
      </c>
      <c r="EI59" s="40"/>
      <c r="EJ59" s="85">
        <v>52397</v>
      </c>
      <c r="EP59" s="85">
        <v>52397</v>
      </c>
      <c r="ET59" s="40">
        <f t="shared" si="4"/>
        <v>0</v>
      </c>
      <c r="EV59" s="85">
        <v>52397</v>
      </c>
      <c r="EZ59" s="40">
        <f t="shared" si="5"/>
        <v>0</v>
      </c>
      <c r="FB59" s="85">
        <v>52397</v>
      </c>
      <c r="FG59" s="40">
        <f t="shared" si="6"/>
        <v>0</v>
      </c>
      <c r="FI59" s="85">
        <v>52397</v>
      </c>
      <c r="FN59" s="40">
        <f t="shared" si="7"/>
        <v>0</v>
      </c>
      <c r="FP59" s="85">
        <v>52397</v>
      </c>
      <c r="FU59" s="40">
        <f t="shared" si="8"/>
        <v>0</v>
      </c>
      <c r="FW59" s="85">
        <v>52397</v>
      </c>
      <c r="GB59" s="40">
        <f t="shared" si="9"/>
        <v>0</v>
      </c>
    </row>
    <row r="60" spans="1:184" x14ac:dyDescent="0.4">
      <c r="F60" s="85">
        <v>52596</v>
      </c>
      <c r="G60" s="85"/>
      <c r="H60" s="85">
        <v>52580</v>
      </c>
      <c r="I60" s="40"/>
      <c r="O60" s="85">
        <v>52596</v>
      </c>
      <c r="P60" s="85"/>
      <c r="Q60" s="85">
        <v>52580</v>
      </c>
      <c r="R60" s="40">
        <f t="shared" si="30"/>
        <v>7408537.5999999996</v>
      </c>
      <c r="S60" s="40">
        <f t="shared" si="31"/>
        <v>33319650</v>
      </c>
      <c r="T60" s="40">
        <f t="shared" si="32"/>
        <v>2351462.3999999999</v>
      </c>
      <c r="U60" s="40">
        <f t="shared" si="33"/>
        <v>0</v>
      </c>
      <c r="V60" s="40">
        <f t="shared" si="12"/>
        <v>43079650</v>
      </c>
      <c r="X60" s="85">
        <v>52580</v>
      </c>
      <c r="Y60" s="40">
        <v>0</v>
      </c>
      <c r="Z60" s="101"/>
      <c r="AA60" s="40">
        <f t="shared" si="34"/>
        <v>0</v>
      </c>
      <c r="AB60" s="40">
        <v>0</v>
      </c>
      <c r="AC60" s="40"/>
      <c r="AD60" s="40">
        <f t="shared" si="13"/>
        <v>0</v>
      </c>
      <c r="AF60" s="85">
        <v>52580</v>
      </c>
      <c r="AG60" s="40">
        <v>0</v>
      </c>
      <c r="AH60" s="101"/>
      <c r="AI60" s="40">
        <f t="shared" si="36"/>
        <v>0</v>
      </c>
      <c r="AJ60" s="40">
        <v>0</v>
      </c>
      <c r="AK60" s="40"/>
      <c r="AL60" s="40">
        <f t="shared" si="14"/>
        <v>0</v>
      </c>
      <c r="AN60" s="85">
        <v>52580</v>
      </c>
      <c r="AO60" s="40">
        <v>0</v>
      </c>
      <c r="AP60" s="101"/>
      <c r="AQ60" s="40">
        <f t="shared" si="37"/>
        <v>0</v>
      </c>
      <c r="AR60" s="40">
        <v>0</v>
      </c>
      <c r="AS60" s="40"/>
      <c r="AT60" s="40">
        <f t="shared" si="15"/>
        <v>0</v>
      </c>
      <c r="AV60" s="85">
        <v>52580</v>
      </c>
      <c r="AW60" s="40">
        <v>1675000</v>
      </c>
      <c r="AX60" s="101">
        <v>0.05</v>
      </c>
      <c r="AY60" s="40"/>
      <c r="AZ60" s="101"/>
      <c r="BA60" s="40">
        <f t="shared" si="16"/>
        <v>19822750</v>
      </c>
      <c r="BB60" s="40"/>
      <c r="BC60" s="40"/>
      <c r="BD60" s="40">
        <f t="shared" si="17"/>
        <v>21497750</v>
      </c>
      <c r="BF60" s="85">
        <v>52580</v>
      </c>
      <c r="BG60" s="40"/>
      <c r="BH60" s="40"/>
      <c r="BI60" s="40"/>
      <c r="BJ60" s="40"/>
      <c r="BK60" s="40"/>
      <c r="BL60" s="40">
        <f t="shared" si="38"/>
        <v>0</v>
      </c>
      <c r="BN60" s="85">
        <v>52580</v>
      </c>
      <c r="BO60" s="40">
        <v>0</v>
      </c>
      <c r="BP60" s="101"/>
      <c r="BQ60" s="40">
        <v>4750125</v>
      </c>
      <c r="BR60" s="40">
        <v>0</v>
      </c>
      <c r="BS60" s="40"/>
      <c r="BT60" s="40">
        <f t="shared" si="19"/>
        <v>4750125</v>
      </c>
      <c r="BV60" s="85">
        <v>52580</v>
      </c>
      <c r="BW60" s="40">
        <v>2508537.6</v>
      </c>
      <c r="BX60" s="101">
        <v>4.9500000000000002E-2</v>
      </c>
      <c r="BY60" s="40">
        <v>665775</v>
      </c>
      <c r="BZ60" s="40">
        <v>2351462.3999999999</v>
      </c>
      <c r="CA60" s="40">
        <f t="shared" si="20"/>
        <v>5525775</v>
      </c>
      <c r="CC60" s="85">
        <v>52580</v>
      </c>
      <c r="CD60" s="40">
        <v>0</v>
      </c>
      <c r="CE60" s="40"/>
      <c r="CF60" s="40">
        <v>3425625</v>
      </c>
      <c r="CG60" s="40">
        <v>0</v>
      </c>
      <c r="CH60" s="40">
        <f t="shared" si="21"/>
        <v>3425625</v>
      </c>
      <c r="CJ60" s="85">
        <v>52580</v>
      </c>
      <c r="CK60" s="40">
        <v>3225000</v>
      </c>
      <c r="CL60" s="101">
        <v>0.05</v>
      </c>
      <c r="CM60" s="40">
        <v>895375</v>
      </c>
      <c r="CN60" s="40">
        <f t="shared" si="22"/>
        <v>4120375</v>
      </c>
      <c r="CP60" s="85">
        <v>52580</v>
      </c>
      <c r="CT60" s="40">
        <f t="shared" si="24"/>
        <v>0</v>
      </c>
      <c r="CV60" s="85">
        <v>52580</v>
      </c>
      <c r="CW60" s="40">
        <v>0</v>
      </c>
      <c r="CX60" s="87">
        <v>0</v>
      </c>
      <c r="CY60" s="40">
        <v>3760000</v>
      </c>
      <c r="CZ60" s="40">
        <v>0</v>
      </c>
      <c r="DA60" s="40">
        <f t="shared" si="25"/>
        <v>3760000</v>
      </c>
      <c r="DB60" s="67"/>
      <c r="DC60" s="85">
        <v>52580</v>
      </c>
      <c r="DE60" s="87"/>
      <c r="DH60" s="67"/>
      <c r="DI60" s="85">
        <v>52580</v>
      </c>
      <c r="DJ60" s="40"/>
      <c r="DK60" s="87"/>
      <c r="DL60" s="40"/>
      <c r="DM60" s="40">
        <v>0</v>
      </c>
      <c r="DN60" s="40">
        <f t="shared" si="1"/>
        <v>0</v>
      </c>
      <c r="DO60" s="67"/>
      <c r="DP60" s="85">
        <v>52580</v>
      </c>
      <c r="DQ60" s="40"/>
      <c r="DR60" s="87"/>
      <c r="DS60" s="40"/>
      <c r="DT60" s="40">
        <f t="shared" si="2"/>
        <v>0</v>
      </c>
      <c r="DU60" s="67"/>
      <c r="DV60" s="85">
        <v>52580</v>
      </c>
      <c r="DW60" s="40"/>
      <c r="DX60" s="87"/>
      <c r="DY60" s="40"/>
      <c r="DZ60" s="40"/>
      <c r="EA60" s="40">
        <f t="shared" si="3"/>
        <v>0</v>
      </c>
      <c r="EB60" s="40"/>
      <c r="EC60" s="85">
        <v>52580</v>
      </c>
      <c r="EE60" s="87"/>
      <c r="EH60" s="40">
        <f t="shared" si="0"/>
        <v>0</v>
      </c>
      <c r="EI60" s="40"/>
      <c r="EJ60" s="85">
        <v>52580</v>
      </c>
      <c r="EP60" s="85">
        <v>52580</v>
      </c>
      <c r="ET60" s="40">
        <f t="shared" si="4"/>
        <v>0</v>
      </c>
      <c r="EV60" s="85">
        <v>52580</v>
      </c>
      <c r="EZ60" s="40">
        <f t="shared" si="5"/>
        <v>0</v>
      </c>
      <c r="FB60" s="85">
        <v>52580</v>
      </c>
      <c r="FG60" s="40">
        <f t="shared" si="6"/>
        <v>0</v>
      </c>
      <c r="FI60" s="85">
        <v>52580</v>
      </c>
      <c r="FN60" s="40">
        <f t="shared" si="7"/>
        <v>0</v>
      </c>
      <c r="FP60" s="85">
        <v>52580</v>
      </c>
      <c r="FU60" s="40">
        <f t="shared" si="8"/>
        <v>0</v>
      </c>
      <c r="FW60" s="85">
        <v>52580</v>
      </c>
      <c r="GB60" s="40">
        <f t="shared" si="9"/>
        <v>0</v>
      </c>
    </row>
    <row r="61" spans="1:184" x14ac:dyDescent="0.4">
      <c r="F61" s="85">
        <v>52778</v>
      </c>
      <c r="G61" s="85"/>
      <c r="H61" s="85">
        <v>52763</v>
      </c>
      <c r="I61" s="40">
        <f>SUM(Y60:Y61,AG60:AG61,AO60:AO61,AW60:AW61,AY60:AY61,BG60:BG61,BO60:BO61,BW60:BW61,CD60:CD61,CK60:CK61,CQ60:CQ61,CW60:CW61,DD60:DD61,DJ60:DJ61,DQ60:DQ61,DW60:DW61,ED60:ED61,EK60:EK61,EQ60:EQ61,EW60:EW61,FC60:FC61,FJ60:FJ61,FQ60:FQ61,FX60:FX61)</f>
        <v>41109757.600000001</v>
      </c>
      <c r="J61" s="40">
        <f>SUM(AA60:AA61,AI60:AI61,AQ60:AQ61,BA60:BA61,BI60:BI61,BQ60:BQ61,BY60:BY61,CF60:CF61,CM60:CM61,CS60:CS61,CY60:CY61,DF60:DF61,DL60:DL61,DS60:DS61,DY60:DY61,EF60:EF61,EM60:EM61,ES60:ES61,EY60:EY61,FE60:FE61,FL60:FL61,FS60:FS61,FZ60:FZ61)</f>
        <v>66396515</v>
      </c>
      <c r="K61" s="40">
        <f>SUM(BB60:BB61,BJ60:BJ61,BR60:BR61,BZ60:BZ61,CG60:CG61,CZ60:CZ61,DM60:DM61,DZ60:DZ61,EG60:EG61,FF60:FF61,FM60:FM61,FT60:FT61,GA60:GA61)</f>
        <v>236120242.40000001</v>
      </c>
      <c r="L61" s="40">
        <f>SUM(AC60:AC61,AK60:AK61,AS60:AS61,BC60:BC61,BK60:BK61,BS60:BS61)</f>
        <v>0</v>
      </c>
      <c r="M61" s="40">
        <f>SUM(I61:L61)</f>
        <v>343626515</v>
      </c>
      <c r="O61" s="85">
        <v>52778</v>
      </c>
      <c r="P61" s="85"/>
      <c r="Q61" s="85">
        <v>52763</v>
      </c>
      <c r="R61" s="40">
        <f t="shared" si="30"/>
        <v>33701220</v>
      </c>
      <c r="S61" s="40">
        <f t="shared" si="31"/>
        <v>33076865</v>
      </c>
      <c r="T61" s="40">
        <f t="shared" si="32"/>
        <v>233768780</v>
      </c>
      <c r="U61" s="40">
        <f t="shared" si="33"/>
        <v>0</v>
      </c>
      <c r="V61" s="40">
        <f t="shared" si="12"/>
        <v>300546865</v>
      </c>
      <c r="X61" s="85">
        <v>52763</v>
      </c>
      <c r="Y61" s="40">
        <v>0</v>
      </c>
      <c r="Z61" s="101"/>
      <c r="AA61" s="40">
        <f t="shared" si="34"/>
        <v>0</v>
      </c>
      <c r="AB61" s="40">
        <v>0</v>
      </c>
      <c r="AC61" s="40"/>
      <c r="AD61" s="40">
        <f t="shared" si="13"/>
        <v>0</v>
      </c>
      <c r="AF61" s="85">
        <v>52763</v>
      </c>
      <c r="AG61" s="40">
        <v>0</v>
      </c>
      <c r="AH61" s="101"/>
      <c r="AI61" s="40">
        <f t="shared" si="36"/>
        <v>0</v>
      </c>
      <c r="AJ61" s="40">
        <v>0</v>
      </c>
      <c r="AK61" s="40"/>
      <c r="AL61" s="40">
        <f t="shared" si="14"/>
        <v>0</v>
      </c>
      <c r="AN61" s="85">
        <v>52763</v>
      </c>
      <c r="AO61" s="40">
        <v>0</v>
      </c>
      <c r="AP61" s="101"/>
      <c r="AQ61" s="40">
        <f t="shared" si="37"/>
        <v>0</v>
      </c>
      <c r="AR61" s="40">
        <v>0</v>
      </c>
      <c r="AS61" s="40"/>
      <c r="AT61" s="40">
        <f t="shared" si="15"/>
        <v>0</v>
      </c>
      <c r="AV61" s="85">
        <v>52763</v>
      </c>
      <c r="AW61" s="40"/>
      <c r="AX61" s="101"/>
      <c r="AY61" s="40"/>
      <c r="AZ61" s="101"/>
      <c r="BA61" s="40">
        <f t="shared" si="16"/>
        <v>19780875</v>
      </c>
      <c r="BB61" s="40"/>
      <c r="BC61" s="40"/>
      <c r="BD61" s="40">
        <f t="shared" si="17"/>
        <v>19780875</v>
      </c>
      <c r="BF61" s="85">
        <v>52763</v>
      </c>
      <c r="BG61" s="40"/>
      <c r="BH61" s="40"/>
      <c r="BI61" s="40"/>
      <c r="BJ61" s="40"/>
      <c r="BK61" s="40"/>
      <c r="BL61" s="40">
        <f t="shared" si="38"/>
        <v>0</v>
      </c>
      <c r="BN61" s="85">
        <v>52763</v>
      </c>
      <c r="BO61" s="40">
        <v>0</v>
      </c>
      <c r="BP61" s="101"/>
      <c r="BQ61" s="40">
        <v>4750125</v>
      </c>
      <c r="BR61" s="40">
        <v>0</v>
      </c>
      <c r="BS61" s="40"/>
      <c r="BT61" s="40">
        <f t="shared" si="19"/>
        <v>4750125</v>
      </c>
      <c r="BV61" s="85">
        <v>52763</v>
      </c>
      <c r="BW61" s="40">
        <v>0</v>
      </c>
      <c r="BY61" s="40">
        <v>545490</v>
      </c>
      <c r="BZ61" s="40">
        <v>0</v>
      </c>
      <c r="CA61" s="40">
        <f t="shared" si="20"/>
        <v>545490</v>
      </c>
      <c r="CC61" s="85">
        <v>52763</v>
      </c>
      <c r="CD61" s="40">
        <v>0</v>
      </c>
      <c r="CE61" s="40"/>
      <c r="CF61" s="40">
        <v>3425625</v>
      </c>
      <c r="CG61" s="40">
        <v>0</v>
      </c>
      <c r="CH61" s="40">
        <f t="shared" si="21"/>
        <v>3425625</v>
      </c>
      <c r="CJ61" s="85">
        <v>52763</v>
      </c>
      <c r="CK61" s="40">
        <v>0</v>
      </c>
      <c r="CL61" s="40"/>
      <c r="CM61" s="40">
        <v>814750</v>
      </c>
      <c r="CN61" s="40">
        <f t="shared" si="22"/>
        <v>814750</v>
      </c>
      <c r="CP61" s="85">
        <v>52763</v>
      </c>
      <c r="CT61" s="40">
        <f t="shared" si="24"/>
        <v>0</v>
      </c>
      <c r="CV61" s="85">
        <v>52763</v>
      </c>
      <c r="CW61" s="40">
        <v>0</v>
      </c>
      <c r="CX61" s="87">
        <v>0</v>
      </c>
      <c r="CY61" s="40">
        <v>3760000</v>
      </c>
      <c r="CZ61" s="40">
        <v>0</v>
      </c>
      <c r="DA61" s="40">
        <f t="shared" si="25"/>
        <v>3760000</v>
      </c>
      <c r="DB61" s="67"/>
      <c r="DC61" s="85">
        <v>52763</v>
      </c>
      <c r="DE61" s="87"/>
      <c r="DH61" s="67"/>
      <c r="DI61" s="85">
        <v>52763</v>
      </c>
      <c r="DJ61" s="40">
        <v>33701220</v>
      </c>
      <c r="DK61" s="87">
        <v>6.25E-2</v>
      </c>
      <c r="DL61" s="40"/>
      <c r="DM61" s="40">
        <v>233768780</v>
      </c>
      <c r="DN61" s="40">
        <f t="shared" si="1"/>
        <v>267470000</v>
      </c>
      <c r="DO61" s="67"/>
      <c r="DP61" s="85">
        <v>52763</v>
      </c>
      <c r="DQ61" s="40"/>
      <c r="DR61" s="87"/>
      <c r="DS61" s="40"/>
      <c r="DT61" s="40">
        <f t="shared" si="2"/>
        <v>0</v>
      </c>
      <c r="DU61" s="67"/>
      <c r="DV61" s="85">
        <v>52763</v>
      </c>
      <c r="DW61" s="40"/>
      <c r="DX61" s="87"/>
      <c r="DY61" s="40"/>
      <c r="DZ61" s="40"/>
      <c r="EA61" s="40">
        <f t="shared" si="3"/>
        <v>0</v>
      </c>
      <c r="EB61" s="40"/>
      <c r="EC61" s="85">
        <v>52763</v>
      </c>
      <c r="EE61" s="87"/>
      <c r="EH61" s="40">
        <f t="shared" si="0"/>
        <v>0</v>
      </c>
      <c r="EI61" s="40"/>
      <c r="EJ61" s="85">
        <v>52763</v>
      </c>
      <c r="EP61" s="85">
        <v>52763</v>
      </c>
      <c r="ET61" s="40">
        <f t="shared" si="4"/>
        <v>0</v>
      </c>
      <c r="EV61" s="85">
        <v>52763</v>
      </c>
      <c r="EZ61" s="40">
        <f t="shared" si="5"/>
        <v>0</v>
      </c>
      <c r="FB61" s="85">
        <v>52763</v>
      </c>
      <c r="FG61" s="40">
        <f t="shared" si="6"/>
        <v>0</v>
      </c>
      <c r="FI61" s="85">
        <v>52763</v>
      </c>
      <c r="FN61" s="40">
        <f t="shared" si="7"/>
        <v>0</v>
      </c>
      <c r="FP61" s="85">
        <v>52763</v>
      </c>
      <c r="FU61" s="40">
        <f t="shared" si="8"/>
        <v>0</v>
      </c>
      <c r="FW61" s="85">
        <v>52763</v>
      </c>
      <c r="GB61" s="40">
        <f t="shared" si="9"/>
        <v>0</v>
      </c>
    </row>
    <row r="62" spans="1:184" x14ac:dyDescent="0.4">
      <c r="F62" s="85">
        <v>52962</v>
      </c>
      <c r="G62" s="85"/>
      <c r="H62" s="85">
        <v>52946</v>
      </c>
      <c r="I62" s="40"/>
      <c r="O62" s="85">
        <v>52962</v>
      </c>
      <c r="P62" s="85"/>
      <c r="Q62" s="85">
        <v>52946</v>
      </c>
      <c r="R62" s="40">
        <f t="shared" si="30"/>
        <v>7792577.5999999996</v>
      </c>
      <c r="S62" s="40">
        <f t="shared" si="31"/>
        <v>33076865</v>
      </c>
      <c r="T62" s="40">
        <f t="shared" si="32"/>
        <v>2472422.3999999999</v>
      </c>
      <c r="U62" s="40">
        <f t="shared" si="33"/>
        <v>0</v>
      </c>
      <c r="V62" s="40">
        <f t="shared" si="12"/>
        <v>43341865</v>
      </c>
      <c r="X62" s="85">
        <v>52946</v>
      </c>
      <c r="Y62" s="40">
        <v>0</v>
      </c>
      <c r="Z62" s="101"/>
      <c r="AA62" s="40">
        <f t="shared" si="34"/>
        <v>0</v>
      </c>
      <c r="AB62" s="40">
        <v>0</v>
      </c>
      <c r="AC62" s="40"/>
      <c r="AD62" s="40">
        <f t="shared" si="13"/>
        <v>0</v>
      </c>
      <c r="AF62" s="85">
        <v>52946</v>
      </c>
      <c r="AG62" s="40">
        <v>0</v>
      </c>
      <c r="AH62" s="101"/>
      <c r="AI62" s="40">
        <f t="shared" si="36"/>
        <v>0</v>
      </c>
      <c r="AJ62" s="40">
        <v>0</v>
      </c>
      <c r="AK62" s="40"/>
      <c r="AL62" s="40">
        <f t="shared" si="14"/>
        <v>0</v>
      </c>
      <c r="AN62" s="85">
        <v>52946</v>
      </c>
      <c r="AO62" s="40">
        <v>0</v>
      </c>
      <c r="AP62" s="101"/>
      <c r="AQ62" s="40">
        <f t="shared" si="37"/>
        <v>0</v>
      </c>
      <c r="AR62" s="40">
        <v>0</v>
      </c>
      <c r="AS62" s="40"/>
      <c r="AT62" s="40">
        <f t="shared" si="15"/>
        <v>0</v>
      </c>
      <c r="AV62" s="85">
        <v>52946</v>
      </c>
      <c r="AW62" s="40">
        <v>1760000</v>
      </c>
      <c r="AX62" s="101">
        <v>0.05</v>
      </c>
      <c r="AY62" s="40"/>
      <c r="AZ62" s="101"/>
      <c r="BA62" s="40">
        <f t="shared" si="16"/>
        <v>19780875</v>
      </c>
      <c r="BB62" s="40"/>
      <c r="BC62" s="40"/>
      <c r="BD62" s="40">
        <f t="shared" si="17"/>
        <v>21540875</v>
      </c>
      <c r="BF62" s="85">
        <v>52946</v>
      </c>
      <c r="BG62" s="40"/>
      <c r="BH62" s="40"/>
      <c r="BI62" s="40"/>
      <c r="BJ62" s="40"/>
      <c r="BK62" s="40"/>
      <c r="BL62" s="40">
        <f t="shared" si="38"/>
        <v>0</v>
      </c>
      <c r="BN62" s="85">
        <v>52946</v>
      </c>
      <c r="BO62" s="40">
        <v>0</v>
      </c>
      <c r="BP62" s="101"/>
      <c r="BQ62" s="40">
        <v>4750125</v>
      </c>
      <c r="BR62" s="40">
        <v>0</v>
      </c>
      <c r="BS62" s="40"/>
      <c r="BT62" s="40">
        <f t="shared" si="19"/>
        <v>4750125</v>
      </c>
      <c r="BV62" s="85">
        <v>52946</v>
      </c>
      <c r="BW62" s="40">
        <v>2637577.6</v>
      </c>
      <c r="BX62" s="101">
        <v>4.9500000000000002E-2</v>
      </c>
      <c r="BY62" s="40">
        <v>545490</v>
      </c>
      <c r="BZ62" s="40">
        <v>2472422.3999999999</v>
      </c>
      <c r="CA62" s="40">
        <f t="shared" si="20"/>
        <v>5655490</v>
      </c>
      <c r="CC62" s="85">
        <v>52946</v>
      </c>
      <c r="CD62" s="40">
        <v>0</v>
      </c>
      <c r="CE62" s="40"/>
      <c r="CF62" s="40">
        <v>3425625</v>
      </c>
      <c r="CG62" s="40">
        <v>0</v>
      </c>
      <c r="CH62" s="40">
        <f t="shared" si="21"/>
        <v>3425625</v>
      </c>
      <c r="CJ62" s="85">
        <v>52946</v>
      </c>
      <c r="CK62" s="40">
        <v>3395000</v>
      </c>
      <c r="CL62" s="101">
        <v>0.05</v>
      </c>
      <c r="CM62" s="40">
        <v>814750</v>
      </c>
      <c r="CN62" s="40">
        <f t="shared" si="22"/>
        <v>4209750</v>
      </c>
      <c r="CP62" s="85">
        <v>52946</v>
      </c>
      <c r="CT62" s="40">
        <f t="shared" si="24"/>
        <v>0</v>
      </c>
      <c r="CV62" s="85">
        <v>52946</v>
      </c>
      <c r="CW62" s="40">
        <v>0</v>
      </c>
      <c r="CX62" s="87">
        <v>0</v>
      </c>
      <c r="CY62" s="40">
        <v>3760000</v>
      </c>
      <c r="CZ62" s="40">
        <v>0</v>
      </c>
      <c r="DA62" s="40">
        <f t="shared" si="25"/>
        <v>3760000</v>
      </c>
      <c r="DB62" s="67"/>
      <c r="DC62" s="85">
        <v>52946</v>
      </c>
      <c r="DE62" s="87"/>
      <c r="DH62" s="67"/>
      <c r="DI62" s="85">
        <v>52946</v>
      </c>
      <c r="DJ62" s="40"/>
      <c r="DK62" s="87"/>
      <c r="DL62" s="40"/>
      <c r="DM62" s="40">
        <v>0</v>
      </c>
      <c r="DN62" s="40">
        <f t="shared" si="1"/>
        <v>0</v>
      </c>
      <c r="DO62" s="67"/>
      <c r="DP62" s="85">
        <v>52946</v>
      </c>
      <c r="DQ62" s="40"/>
      <c r="DR62" s="87"/>
      <c r="DS62" s="40"/>
      <c r="DT62" s="40">
        <f t="shared" si="2"/>
        <v>0</v>
      </c>
      <c r="DU62" s="67"/>
      <c r="DV62" s="85">
        <v>52946</v>
      </c>
      <c r="DW62" s="40"/>
      <c r="DX62" s="87"/>
      <c r="DY62" s="40"/>
      <c r="DZ62" s="40"/>
      <c r="EA62" s="40">
        <f t="shared" si="3"/>
        <v>0</v>
      </c>
      <c r="EB62" s="40"/>
      <c r="EC62" s="85">
        <v>52946</v>
      </c>
      <c r="EE62" s="87"/>
      <c r="EH62" s="40">
        <f t="shared" si="0"/>
        <v>0</v>
      </c>
      <c r="EI62" s="40"/>
      <c r="EJ62" s="85">
        <v>52946</v>
      </c>
      <c r="EP62" s="85">
        <v>52946</v>
      </c>
      <c r="ET62" s="40">
        <f t="shared" si="4"/>
        <v>0</v>
      </c>
      <c r="EV62" s="85">
        <v>52946</v>
      </c>
      <c r="EZ62" s="40">
        <f t="shared" si="5"/>
        <v>0</v>
      </c>
      <c r="FB62" s="85">
        <v>52946</v>
      </c>
      <c r="FG62" s="40">
        <f t="shared" si="6"/>
        <v>0</v>
      </c>
      <c r="FI62" s="85">
        <v>52946</v>
      </c>
      <c r="FN62" s="40">
        <f t="shared" si="7"/>
        <v>0</v>
      </c>
      <c r="FP62" s="85">
        <v>52946</v>
      </c>
      <c r="FU62" s="40">
        <f t="shared" si="8"/>
        <v>0</v>
      </c>
      <c r="FW62" s="85">
        <v>52946</v>
      </c>
      <c r="GB62" s="40">
        <f t="shared" si="9"/>
        <v>0</v>
      </c>
    </row>
    <row r="63" spans="1:184" x14ac:dyDescent="0.4">
      <c r="F63" s="85">
        <v>53143</v>
      </c>
      <c r="G63" s="85"/>
      <c r="H63" s="85">
        <v>53128</v>
      </c>
      <c r="I63" s="40">
        <f>SUM(Y62:Y63,AG62:AG63,AO62:AO63,AW62:AW63,AY62:AY63,BG62:BG63,BO62:BO63,BW62:BW63,CD62:CD63,CK62:CK63,CQ62:CQ63,CW62:CW63,DD62:DD63,DJ62:DJ63,DQ62:DQ63,DW62:DW63,ED62:ED63,EK62:EK63,EQ62:EQ63,EW62:EW63,FC62:FC63,FJ62:FJ63,FQ62:FQ63,FX62:FX63)</f>
        <v>39481830.799999997</v>
      </c>
      <c r="J63" s="40">
        <f>SUM(AA62:AA63,AI62:AI63,AQ62:AQ63,BA62:BA63,BI62:BI63,BQ62:BQ63,BY62:BY63,CF62:CF63,CM62:CM63,CS62:CS63,CY62:CY63,DF62:DF63,DL62:DL63,DS62:DS63,DY62:DY63,EF62:EF63,EM62:EM63,ES62:ES63,EY62:EY63,FE62:FE63,FL62:FL63,FS62:FS63,FZ62:FZ63)</f>
        <v>65898382.5</v>
      </c>
      <c r="K63" s="40">
        <f>SUM(BB62:BB63,BJ62:BJ63,BR62:BR63,BZ62:BZ63,CG62:CG63,CZ62:CZ63,DM62:DM63,DZ62:DZ63,EG62:EG63,FF62:FF63,FM62:FM63,FT62:FT63,GA62:GA63)</f>
        <v>238248169.20000002</v>
      </c>
      <c r="L63" s="40">
        <f>SUM(AC62:AC63,AK62:AK63,AS62:AS63,BC62:BC63,BK62:BK63,BS62:BS63)</f>
        <v>0</v>
      </c>
      <c r="M63" s="40">
        <f>SUM(I63:L63)</f>
        <v>343628382.5</v>
      </c>
      <c r="O63" s="85">
        <v>53143</v>
      </c>
      <c r="P63" s="85"/>
      <c r="Q63" s="85">
        <v>53128</v>
      </c>
      <c r="R63" s="40">
        <f t="shared" si="30"/>
        <v>31689253.199999999</v>
      </c>
      <c r="S63" s="40">
        <f t="shared" si="31"/>
        <v>32821517.5</v>
      </c>
      <c r="T63" s="40">
        <f t="shared" si="32"/>
        <v>235775746.80000001</v>
      </c>
      <c r="U63" s="40">
        <f t="shared" si="33"/>
        <v>0</v>
      </c>
      <c r="V63" s="40">
        <f t="shared" si="12"/>
        <v>300286517.5</v>
      </c>
      <c r="X63" s="85">
        <v>53128</v>
      </c>
      <c r="Y63" s="40">
        <v>0</v>
      </c>
      <c r="Z63" s="101"/>
      <c r="AA63" s="40">
        <f t="shared" si="34"/>
        <v>0</v>
      </c>
      <c r="AB63" s="40">
        <v>0</v>
      </c>
      <c r="AC63" s="40"/>
      <c r="AD63" s="40">
        <f t="shared" si="13"/>
        <v>0</v>
      </c>
      <c r="AF63" s="85">
        <v>53128</v>
      </c>
      <c r="AG63" s="40">
        <v>0</v>
      </c>
      <c r="AH63" s="101"/>
      <c r="AI63" s="40">
        <f t="shared" si="36"/>
        <v>0</v>
      </c>
      <c r="AJ63" s="40">
        <v>0</v>
      </c>
      <c r="AK63" s="40"/>
      <c r="AL63" s="40">
        <f t="shared" si="14"/>
        <v>0</v>
      </c>
      <c r="AN63" s="85">
        <v>53128</v>
      </c>
      <c r="AO63" s="40">
        <v>0</v>
      </c>
      <c r="AP63" s="101"/>
      <c r="AQ63" s="40">
        <f t="shared" si="37"/>
        <v>0</v>
      </c>
      <c r="AR63" s="40">
        <v>0</v>
      </c>
      <c r="AS63" s="40"/>
      <c r="AT63" s="40">
        <f t="shared" si="15"/>
        <v>0</v>
      </c>
      <c r="AV63" s="85">
        <v>53128</v>
      </c>
      <c r="AW63" s="40"/>
      <c r="AX63" s="101"/>
      <c r="AY63" s="40"/>
      <c r="AZ63" s="101"/>
      <c r="BA63" s="40">
        <f t="shared" si="16"/>
        <v>19736875</v>
      </c>
      <c r="BB63" s="40"/>
      <c r="BC63" s="40"/>
      <c r="BD63" s="40">
        <f t="shared" si="17"/>
        <v>19736875</v>
      </c>
      <c r="BF63" s="85">
        <v>53128</v>
      </c>
      <c r="BG63" s="40"/>
      <c r="BH63" s="40"/>
      <c r="BI63" s="40"/>
      <c r="BJ63" s="40"/>
      <c r="BK63" s="40"/>
      <c r="BL63" s="40">
        <f t="shared" si="38"/>
        <v>0</v>
      </c>
      <c r="BN63" s="85">
        <v>53128</v>
      </c>
      <c r="BO63" s="40">
        <v>0</v>
      </c>
      <c r="BP63" s="101"/>
      <c r="BQ63" s="40">
        <v>4750125</v>
      </c>
      <c r="BR63" s="40">
        <v>0</v>
      </c>
      <c r="BS63" s="40"/>
      <c r="BT63" s="40">
        <f t="shared" si="19"/>
        <v>4750125</v>
      </c>
      <c r="BV63" s="85">
        <v>53128</v>
      </c>
      <c r="BW63" s="40">
        <v>0</v>
      </c>
      <c r="BY63" s="40">
        <v>419017.5</v>
      </c>
      <c r="BZ63" s="40">
        <v>0</v>
      </c>
      <c r="CA63" s="40">
        <f t="shared" si="20"/>
        <v>419017.5</v>
      </c>
      <c r="CC63" s="85">
        <v>53128</v>
      </c>
      <c r="CD63" s="40">
        <v>0</v>
      </c>
      <c r="CE63" s="40"/>
      <c r="CF63" s="40">
        <v>3425625</v>
      </c>
      <c r="CG63" s="40">
        <v>0</v>
      </c>
      <c r="CH63" s="40">
        <f t="shared" si="21"/>
        <v>3425625</v>
      </c>
      <c r="CJ63" s="85">
        <v>53128</v>
      </c>
      <c r="CK63" s="40">
        <v>0</v>
      </c>
      <c r="CL63" s="40"/>
      <c r="CM63" s="40">
        <v>729875</v>
      </c>
      <c r="CN63" s="40">
        <f t="shared" si="22"/>
        <v>729875</v>
      </c>
      <c r="CP63" s="85">
        <v>53128</v>
      </c>
      <c r="CT63" s="40">
        <f t="shared" si="24"/>
        <v>0</v>
      </c>
      <c r="CV63" s="85">
        <v>53128</v>
      </c>
      <c r="CW63" s="40">
        <v>0</v>
      </c>
      <c r="CX63" s="87">
        <v>0</v>
      </c>
      <c r="CY63" s="40">
        <v>3760000</v>
      </c>
      <c r="CZ63" s="40">
        <v>0</v>
      </c>
      <c r="DA63" s="40">
        <f t="shared" si="25"/>
        <v>3760000</v>
      </c>
      <c r="DB63" s="67"/>
      <c r="DC63" s="85">
        <v>53128</v>
      </c>
      <c r="DE63" s="87"/>
      <c r="DH63" s="67"/>
      <c r="DI63" s="85">
        <v>53128</v>
      </c>
      <c r="DJ63" s="40">
        <v>31689253.199999999</v>
      </c>
      <c r="DK63" s="87">
        <v>6.25E-2</v>
      </c>
      <c r="DL63" s="40"/>
      <c r="DM63" s="40">
        <v>235775746.80000001</v>
      </c>
      <c r="DN63" s="40">
        <f t="shared" si="1"/>
        <v>267465000</v>
      </c>
      <c r="DO63" s="67"/>
      <c r="DP63" s="85">
        <v>53128</v>
      </c>
      <c r="DQ63" s="40"/>
      <c r="DR63" s="87"/>
      <c r="DS63" s="40"/>
      <c r="DT63" s="40">
        <f t="shared" si="2"/>
        <v>0</v>
      </c>
      <c r="DU63" s="67"/>
      <c r="DV63" s="85">
        <v>53128</v>
      </c>
      <c r="DW63" s="40"/>
      <c r="DX63" s="87"/>
      <c r="DY63" s="40"/>
      <c r="DZ63" s="40"/>
      <c r="EA63" s="40">
        <f t="shared" si="3"/>
        <v>0</v>
      </c>
      <c r="EB63" s="40"/>
      <c r="EC63" s="85">
        <v>53128</v>
      </c>
      <c r="EE63" s="87"/>
      <c r="EH63" s="40">
        <f t="shared" si="0"/>
        <v>0</v>
      </c>
      <c r="EI63" s="40"/>
      <c r="EJ63" s="85">
        <v>53128</v>
      </c>
      <c r="EP63" s="85">
        <v>53128</v>
      </c>
      <c r="ET63" s="40">
        <f t="shared" si="4"/>
        <v>0</v>
      </c>
      <c r="EV63" s="85">
        <v>53128</v>
      </c>
      <c r="EZ63" s="40">
        <f t="shared" si="5"/>
        <v>0</v>
      </c>
      <c r="FB63" s="85">
        <v>53128</v>
      </c>
      <c r="FG63" s="40">
        <f t="shared" si="6"/>
        <v>0</v>
      </c>
      <c r="FI63" s="85">
        <v>53128</v>
      </c>
      <c r="FN63" s="40">
        <f t="shared" si="7"/>
        <v>0</v>
      </c>
      <c r="FP63" s="85">
        <v>53128</v>
      </c>
      <c r="FU63" s="40">
        <f t="shared" si="8"/>
        <v>0</v>
      </c>
      <c r="FW63" s="85">
        <v>53128</v>
      </c>
      <c r="GB63" s="40">
        <f t="shared" si="9"/>
        <v>0</v>
      </c>
    </row>
    <row r="64" spans="1:184" x14ac:dyDescent="0.4">
      <c r="F64" s="85">
        <v>53327</v>
      </c>
      <c r="G64" s="85"/>
      <c r="H64" s="85">
        <v>53311</v>
      </c>
      <c r="I64" s="40"/>
      <c r="O64" s="85">
        <v>53327</v>
      </c>
      <c r="P64" s="85"/>
      <c r="Q64" s="85">
        <v>53311</v>
      </c>
      <c r="R64" s="40">
        <f t="shared" si="30"/>
        <v>8184198.4000000004</v>
      </c>
      <c r="S64" s="40">
        <f t="shared" si="31"/>
        <v>32821517.5</v>
      </c>
      <c r="T64" s="40">
        <f t="shared" si="32"/>
        <v>2595801.6</v>
      </c>
      <c r="U64" s="40">
        <f t="shared" si="33"/>
        <v>0</v>
      </c>
      <c r="V64" s="40">
        <f t="shared" si="12"/>
        <v>43601517.5</v>
      </c>
      <c r="X64" s="85">
        <v>53311</v>
      </c>
      <c r="Y64" s="40">
        <v>0</v>
      </c>
      <c r="Z64" s="101"/>
      <c r="AA64" s="40">
        <f t="shared" si="34"/>
        <v>0</v>
      </c>
      <c r="AB64" s="40">
        <v>0</v>
      </c>
      <c r="AC64" s="40"/>
      <c r="AD64" s="40">
        <f t="shared" si="13"/>
        <v>0</v>
      </c>
      <c r="AF64" s="85">
        <v>53311</v>
      </c>
      <c r="AG64" s="40">
        <v>0</v>
      </c>
      <c r="AH64" s="101"/>
      <c r="AI64" s="40">
        <f t="shared" si="36"/>
        <v>0</v>
      </c>
      <c r="AJ64" s="40">
        <v>0</v>
      </c>
      <c r="AK64" s="40"/>
      <c r="AL64" s="40">
        <f t="shared" si="14"/>
        <v>0</v>
      </c>
      <c r="AN64" s="85">
        <v>53311</v>
      </c>
      <c r="AO64" s="40">
        <v>0</v>
      </c>
      <c r="AP64" s="101"/>
      <c r="AQ64" s="40">
        <f t="shared" si="37"/>
        <v>0</v>
      </c>
      <c r="AR64" s="40">
        <v>0</v>
      </c>
      <c r="AS64" s="40"/>
      <c r="AT64" s="40">
        <f t="shared" si="15"/>
        <v>0</v>
      </c>
      <c r="AV64" s="85">
        <v>53311</v>
      </c>
      <c r="AW64" s="40">
        <v>1850000</v>
      </c>
      <c r="AX64" s="101">
        <v>0.05</v>
      </c>
      <c r="AY64" s="40"/>
      <c r="AZ64" s="101"/>
      <c r="BA64" s="40">
        <f t="shared" si="16"/>
        <v>19736875</v>
      </c>
      <c r="BB64" s="40"/>
      <c r="BC64" s="40"/>
      <c r="BD64" s="40">
        <f t="shared" si="17"/>
        <v>21586875</v>
      </c>
      <c r="BF64" s="85">
        <v>53311</v>
      </c>
      <c r="BG64" s="40"/>
      <c r="BH64" s="40"/>
      <c r="BI64" s="40"/>
      <c r="BJ64" s="40"/>
      <c r="BK64" s="40"/>
      <c r="BL64" s="40">
        <f t="shared" si="38"/>
        <v>0</v>
      </c>
      <c r="BN64" s="85">
        <v>53311</v>
      </c>
      <c r="BO64" s="40">
        <v>0</v>
      </c>
      <c r="BP64" s="101"/>
      <c r="BQ64" s="40">
        <v>4750125</v>
      </c>
      <c r="BR64" s="40">
        <v>0</v>
      </c>
      <c r="BS64" s="40"/>
      <c r="BT64" s="40">
        <f t="shared" si="19"/>
        <v>4750125</v>
      </c>
      <c r="BV64" s="85">
        <v>53311</v>
      </c>
      <c r="BW64" s="40">
        <v>2769198.4</v>
      </c>
      <c r="BX64" s="101">
        <v>4.9500000000000002E-2</v>
      </c>
      <c r="BY64" s="40">
        <v>419017.5</v>
      </c>
      <c r="BZ64" s="40">
        <v>2595801.6</v>
      </c>
      <c r="CA64" s="40">
        <f t="shared" si="20"/>
        <v>5784017.5</v>
      </c>
      <c r="CC64" s="85">
        <v>53311</v>
      </c>
      <c r="CD64" s="40">
        <v>0</v>
      </c>
      <c r="CE64" s="40"/>
      <c r="CF64" s="40">
        <v>3425625</v>
      </c>
      <c r="CG64" s="40">
        <v>0</v>
      </c>
      <c r="CH64" s="40">
        <f t="shared" si="21"/>
        <v>3425625</v>
      </c>
      <c r="CJ64" s="85">
        <v>53311</v>
      </c>
      <c r="CK64" s="40">
        <v>3565000</v>
      </c>
      <c r="CL64" s="101">
        <v>0.05</v>
      </c>
      <c r="CM64" s="40">
        <v>729875</v>
      </c>
      <c r="CN64" s="40">
        <f t="shared" si="22"/>
        <v>4294875</v>
      </c>
      <c r="CP64" s="85">
        <v>53311</v>
      </c>
      <c r="CT64" s="40">
        <f t="shared" si="24"/>
        <v>0</v>
      </c>
      <c r="CV64" s="85">
        <v>53311</v>
      </c>
      <c r="CW64" s="40">
        <v>0</v>
      </c>
      <c r="CX64" s="87">
        <v>0</v>
      </c>
      <c r="CY64" s="40">
        <v>3760000</v>
      </c>
      <c r="CZ64" s="40">
        <v>0</v>
      </c>
      <c r="DA64" s="40">
        <f t="shared" si="25"/>
        <v>3760000</v>
      </c>
      <c r="DB64" s="67"/>
      <c r="DC64" s="85">
        <v>53311</v>
      </c>
      <c r="DE64" s="87"/>
      <c r="DH64" s="67"/>
      <c r="DI64" s="85">
        <v>53311</v>
      </c>
      <c r="DJ64" s="40"/>
      <c r="DK64" s="87"/>
      <c r="DL64" s="40"/>
      <c r="DM64" s="40">
        <v>0</v>
      </c>
      <c r="DN64" s="40">
        <f t="shared" si="1"/>
        <v>0</v>
      </c>
      <c r="DO64" s="67"/>
      <c r="DP64" s="85">
        <v>53311</v>
      </c>
      <c r="DQ64" s="40"/>
      <c r="DR64" s="87"/>
      <c r="DS64" s="40"/>
      <c r="DT64" s="40">
        <f t="shared" si="2"/>
        <v>0</v>
      </c>
      <c r="DU64" s="67"/>
      <c r="DV64" s="85">
        <v>53311</v>
      </c>
      <c r="DW64" s="40"/>
      <c r="DX64" s="87"/>
      <c r="DY64" s="40"/>
      <c r="DZ64" s="40"/>
      <c r="EA64" s="40">
        <f t="shared" si="3"/>
        <v>0</v>
      </c>
      <c r="EB64" s="40"/>
      <c r="EC64" s="85">
        <v>53311</v>
      </c>
      <c r="EE64" s="87"/>
      <c r="EH64" s="40">
        <f t="shared" si="0"/>
        <v>0</v>
      </c>
      <c r="EI64" s="40"/>
      <c r="EJ64" s="85">
        <v>53311</v>
      </c>
      <c r="EP64" s="85">
        <v>53311</v>
      </c>
      <c r="ET64" s="40">
        <f t="shared" si="4"/>
        <v>0</v>
      </c>
      <c r="EV64" s="85">
        <v>53311</v>
      </c>
      <c r="EZ64" s="40">
        <f t="shared" si="5"/>
        <v>0</v>
      </c>
      <c r="FB64" s="85">
        <v>53311</v>
      </c>
      <c r="FG64" s="40">
        <f t="shared" si="6"/>
        <v>0</v>
      </c>
      <c r="FI64" s="85">
        <v>53311</v>
      </c>
      <c r="FN64" s="40">
        <f t="shared" si="7"/>
        <v>0</v>
      </c>
      <c r="FP64" s="85">
        <v>53311</v>
      </c>
      <c r="FU64" s="40">
        <f t="shared" si="8"/>
        <v>0</v>
      </c>
      <c r="FW64" s="85">
        <v>53311</v>
      </c>
      <c r="GB64" s="40">
        <f t="shared" si="9"/>
        <v>0</v>
      </c>
    </row>
    <row r="65" spans="6:184" x14ac:dyDescent="0.4">
      <c r="F65" s="85">
        <v>53508</v>
      </c>
      <c r="G65" s="85"/>
      <c r="H65" s="85">
        <v>53493</v>
      </c>
      <c r="I65" s="40">
        <f>SUM(Y64:Y65,AG64:AG65,AO64:AO65,AW64:AW65,AY64:AY65,BG64:BG65,BO64:BO65,BW64:BW65,CD64:CD65,CK64:CK65,CQ64:CQ65,CW64:CW65,DD64:DD65,DJ64:DJ65,DQ64:DQ65,DW64:DW65,ED64:ED65,EK64:EK65,EQ64:EQ65,EW64:EW65,FC64:FC65,FJ64:FJ65,FQ64:FQ65,FX64:FX65)</f>
        <v>37983031.100000001</v>
      </c>
      <c r="J65" s="40">
        <f>SUM(AA64:AA65,AI64:AI65,AQ64:AQ65,BA64:BA65,BI64:BI65,BQ64:BQ65,BY64:BY65,CF64:CF65,CM64:CM65,CS64:CS65,CY64:CY65,DF64:DF65,DL64:DL65,DS64:DS65,DY64:DY65,EF64:EF65,EM64:EM65,ES64:ES65,EY64:EY65,FE64:FE65,FL64:FL65,FS64:FS65,FZ64:FZ65)</f>
        <v>65374876.25</v>
      </c>
      <c r="K65" s="40">
        <f>SUM(BB64:BB65,BJ64:BJ65,BR64:BR65,BZ64:BZ65,CG64:CG65,CZ64:CZ65,DM64:DM65,DZ64:DZ65,EG64:EG65,FF64:FF65,FM64:FM65,FT64:FT65,GA64:GA65)</f>
        <v>240266968.90000001</v>
      </c>
      <c r="L65" s="40">
        <f>SUM(AC64:AC65,AK64:AK65,AS64:AS65,BC64:BC65,BK64:BK65,BS64:BS65)</f>
        <v>0</v>
      </c>
      <c r="M65" s="40">
        <f>SUM(I65:L65)</f>
        <v>343624876.25</v>
      </c>
      <c r="O65" s="85">
        <v>53508</v>
      </c>
      <c r="P65" s="85"/>
      <c r="Q65" s="85">
        <v>53493</v>
      </c>
      <c r="R65" s="40">
        <f t="shared" si="30"/>
        <v>29798832.699999999</v>
      </c>
      <c r="S65" s="40">
        <f t="shared" si="31"/>
        <v>32553358.75</v>
      </c>
      <c r="T65" s="40">
        <f t="shared" si="32"/>
        <v>237671167.30000001</v>
      </c>
      <c r="U65" s="40">
        <f t="shared" si="33"/>
        <v>0</v>
      </c>
      <c r="V65" s="40">
        <f t="shared" si="12"/>
        <v>300023358.75</v>
      </c>
      <c r="X65" s="85">
        <v>53493</v>
      </c>
      <c r="Y65" s="40">
        <v>0</v>
      </c>
      <c r="Z65" s="101"/>
      <c r="AA65" s="40">
        <f t="shared" si="34"/>
        <v>0</v>
      </c>
      <c r="AB65" s="40">
        <v>0</v>
      </c>
      <c r="AC65" s="40"/>
      <c r="AD65" s="40">
        <f t="shared" si="13"/>
        <v>0</v>
      </c>
      <c r="AF65" s="85">
        <v>53493</v>
      </c>
      <c r="AG65" s="40">
        <v>0</v>
      </c>
      <c r="AH65" s="101"/>
      <c r="AI65" s="40">
        <f t="shared" si="36"/>
        <v>0</v>
      </c>
      <c r="AJ65" s="40">
        <v>0</v>
      </c>
      <c r="AK65" s="40"/>
      <c r="AL65" s="40">
        <f t="shared" si="14"/>
        <v>0</v>
      </c>
      <c r="AN65" s="85">
        <v>53493</v>
      </c>
      <c r="AO65" s="40">
        <v>0</v>
      </c>
      <c r="AP65" s="101"/>
      <c r="AQ65" s="40">
        <f t="shared" si="37"/>
        <v>0</v>
      </c>
      <c r="AR65" s="40">
        <v>0</v>
      </c>
      <c r="AS65" s="40"/>
      <c r="AT65" s="40">
        <f t="shared" si="15"/>
        <v>0</v>
      </c>
      <c r="AV65" s="85">
        <v>53493</v>
      </c>
      <c r="AW65" s="40"/>
      <c r="AX65" s="101"/>
      <c r="AY65" s="40"/>
      <c r="AZ65" s="101"/>
      <c r="BA65" s="40">
        <f t="shared" si="16"/>
        <v>19690625</v>
      </c>
      <c r="BB65" s="40"/>
      <c r="BC65" s="40"/>
      <c r="BD65" s="40">
        <f t="shared" si="17"/>
        <v>19690625</v>
      </c>
      <c r="BF65" s="85">
        <v>53493</v>
      </c>
      <c r="BG65" s="40"/>
      <c r="BH65" s="40"/>
      <c r="BI65" s="40"/>
      <c r="BJ65" s="40"/>
      <c r="BK65" s="40"/>
      <c r="BL65" s="40">
        <f t="shared" si="38"/>
        <v>0</v>
      </c>
      <c r="BN65" s="85">
        <v>53493</v>
      </c>
      <c r="BO65" s="40">
        <v>0</v>
      </c>
      <c r="BP65" s="101"/>
      <c r="BQ65" s="40">
        <v>4750125</v>
      </c>
      <c r="BR65" s="40">
        <v>0</v>
      </c>
      <c r="BS65" s="40"/>
      <c r="BT65" s="40">
        <f t="shared" si="19"/>
        <v>4750125</v>
      </c>
      <c r="BV65" s="85">
        <v>53493</v>
      </c>
      <c r="BW65" s="40">
        <v>0</v>
      </c>
      <c r="BY65" s="40">
        <v>286233.75</v>
      </c>
      <c r="BZ65" s="40">
        <v>0</v>
      </c>
      <c r="CA65" s="40">
        <f t="shared" si="20"/>
        <v>286233.75</v>
      </c>
      <c r="CC65" s="85">
        <v>53493</v>
      </c>
      <c r="CD65" s="40">
        <v>0</v>
      </c>
      <c r="CE65" s="40"/>
      <c r="CF65" s="40">
        <v>3425625</v>
      </c>
      <c r="CG65" s="40">
        <v>0</v>
      </c>
      <c r="CH65" s="40">
        <f t="shared" si="21"/>
        <v>3425625</v>
      </c>
      <c r="CJ65" s="85">
        <v>53493</v>
      </c>
      <c r="CK65" s="40">
        <v>0</v>
      </c>
      <c r="CL65" s="40"/>
      <c r="CM65" s="40">
        <v>640750</v>
      </c>
      <c r="CN65" s="40">
        <f t="shared" si="22"/>
        <v>640750</v>
      </c>
      <c r="CP65" s="85">
        <v>53493</v>
      </c>
      <c r="CT65" s="40">
        <f t="shared" si="24"/>
        <v>0</v>
      </c>
      <c r="CV65" s="85">
        <v>53493</v>
      </c>
      <c r="CW65" s="40">
        <v>0</v>
      </c>
      <c r="CX65" s="87">
        <v>0</v>
      </c>
      <c r="CY65" s="40">
        <v>3760000</v>
      </c>
      <c r="CZ65" s="40">
        <v>0</v>
      </c>
      <c r="DA65" s="40">
        <f t="shared" si="25"/>
        <v>3760000</v>
      </c>
      <c r="DB65" s="67"/>
      <c r="DC65" s="85">
        <v>53493</v>
      </c>
      <c r="DE65" s="87"/>
      <c r="DH65" s="67"/>
      <c r="DI65" s="85">
        <v>53493</v>
      </c>
      <c r="DJ65" s="40">
        <v>29798832.699999999</v>
      </c>
      <c r="DK65" s="122">
        <v>6.25E-2</v>
      </c>
      <c r="DL65" s="40"/>
      <c r="DM65" s="40">
        <v>237671167.30000001</v>
      </c>
      <c r="DN65" s="40">
        <f t="shared" si="1"/>
        <v>267470000</v>
      </c>
      <c r="DO65" s="67"/>
      <c r="DP65" s="85">
        <v>53493</v>
      </c>
      <c r="DQ65" s="40"/>
      <c r="DR65" s="87"/>
      <c r="DS65" s="40"/>
      <c r="DT65" s="40">
        <f t="shared" si="2"/>
        <v>0</v>
      </c>
      <c r="DU65" s="67"/>
      <c r="DV65" s="85">
        <v>53493</v>
      </c>
      <c r="DW65" s="40"/>
      <c r="DX65" s="87"/>
      <c r="DY65" s="40"/>
      <c r="DZ65" s="40"/>
      <c r="EA65" s="40">
        <f t="shared" si="3"/>
        <v>0</v>
      </c>
      <c r="EB65" s="40"/>
      <c r="EC65" s="85">
        <v>53493</v>
      </c>
      <c r="EE65" s="87"/>
      <c r="EH65" s="40">
        <f t="shared" si="0"/>
        <v>0</v>
      </c>
      <c r="EI65" s="40"/>
      <c r="EJ65" s="85">
        <v>53493</v>
      </c>
      <c r="EP65" s="85">
        <v>53493</v>
      </c>
      <c r="ET65" s="40">
        <f t="shared" si="4"/>
        <v>0</v>
      </c>
      <c r="EV65" s="85">
        <v>53493</v>
      </c>
      <c r="EZ65" s="40">
        <f t="shared" si="5"/>
        <v>0</v>
      </c>
      <c r="FB65" s="85">
        <v>53493</v>
      </c>
      <c r="FG65" s="40">
        <f t="shared" si="6"/>
        <v>0</v>
      </c>
      <c r="FI65" s="85">
        <v>53493</v>
      </c>
      <c r="FN65" s="40">
        <f t="shared" si="7"/>
        <v>0</v>
      </c>
      <c r="FP65" s="85">
        <v>53493</v>
      </c>
      <c r="FU65" s="40">
        <f t="shared" si="8"/>
        <v>0</v>
      </c>
      <c r="FW65" s="85">
        <v>53493</v>
      </c>
      <c r="GB65" s="40">
        <f t="shared" si="9"/>
        <v>0</v>
      </c>
    </row>
    <row r="66" spans="6:184" x14ac:dyDescent="0.4">
      <c r="F66" s="85">
        <v>53692</v>
      </c>
      <c r="G66" s="85"/>
      <c r="H66" s="85">
        <v>53676</v>
      </c>
      <c r="I66" s="40"/>
      <c r="O66" s="85">
        <v>53692</v>
      </c>
      <c r="P66" s="85"/>
      <c r="Q66" s="85">
        <v>53676</v>
      </c>
      <c r="R66" s="40">
        <f t="shared" si="30"/>
        <v>63856142.399999999</v>
      </c>
      <c r="S66" s="40">
        <f t="shared" si="31"/>
        <v>32553358.75</v>
      </c>
      <c r="T66" s="40">
        <f t="shared" si="32"/>
        <v>2728857.6000000001</v>
      </c>
      <c r="U66" s="40">
        <f t="shared" si="33"/>
        <v>0</v>
      </c>
      <c r="V66" s="40">
        <f t="shared" si="12"/>
        <v>99138358.75</v>
      </c>
      <c r="X66" s="85">
        <v>53676</v>
      </c>
      <c r="Y66" s="40">
        <v>0</v>
      </c>
      <c r="Z66" s="101"/>
      <c r="AA66" s="40">
        <f t="shared" si="34"/>
        <v>0</v>
      </c>
      <c r="AB66" s="40">
        <v>0</v>
      </c>
      <c r="AC66" s="40"/>
      <c r="AD66" s="40">
        <f t="shared" si="13"/>
        <v>0</v>
      </c>
      <c r="AF66" s="85">
        <v>53676</v>
      </c>
      <c r="AG66" s="40">
        <v>0</v>
      </c>
      <c r="AH66" s="101"/>
      <c r="AI66" s="40">
        <f t="shared" si="36"/>
        <v>0</v>
      </c>
      <c r="AJ66" s="40">
        <v>0</v>
      </c>
      <c r="AK66" s="40"/>
      <c r="AL66" s="40">
        <f t="shared" si="14"/>
        <v>0</v>
      </c>
      <c r="AN66" s="85">
        <v>53676</v>
      </c>
      <c r="AO66" s="40">
        <v>0</v>
      </c>
      <c r="AP66" s="101"/>
      <c r="AQ66" s="40">
        <f t="shared" si="37"/>
        <v>0</v>
      </c>
      <c r="AR66" s="40">
        <v>0</v>
      </c>
      <c r="AS66" s="40"/>
      <c r="AT66" s="40">
        <f t="shared" si="15"/>
        <v>0</v>
      </c>
      <c r="AV66" s="85">
        <v>53676</v>
      </c>
      <c r="AW66" s="40">
        <v>57195000</v>
      </c>
      <c r="AX66" s="101">
        <v>0.05</v>
      </c>
      <c r="AY66" s="40"/>
      <c r="AZ66" s="101"/>
      <c r="BA66" s="40">
        <f t="shared" si="16"/>
        <v>19690625</v>
      </c>
      <c r="BB66" s="40"/>
      <c r="BC66" s="40"/>
      <c r="BD66" s="40">
        <f t="shared" si="17"/>
        <v>76885625</v>
      </c>
      <c r="BF66" s="85">
        <v>53676</v>
      </c>
      <c r="BG66" s="40"/>
      <c r="BH66" s="40"/>
      <c r="BI66" s="40"/>
      <c r="BJ66" s="40"/>
      <c r="BK66" s="40"/>
      <c r="BL66" s="40">
        <f t="shared" si="38"/>
        <v>0</v>
      </c>
      <c r="BN66" s="85">
        <v>53676</v>
      </c>
      <c r="BO66" s="40">
        <v>0</v>
      </c>
      <c r="BP66" s="101"/>
      <c r="BQ66" s="40">
        <v>4750125</v>
      </c>
      <c r="BR66" s="40">
        <v>0</v>
      </c>
      <c r="BS66" s="40"/>
      <c r="BT66" s="40">
        <f t="shared" si="19"/>
        <v>4750125</v>
      </c>
      <c r="BV66" s="85">
        <v>53676</v>
      </c>
      <c r="BW66" s="40">
        <v>2911142.4</v>
      </c>
      <c r="BX66" s="101">
        <v>4.9500000000000002E-2</v>
      </c>
      <c r="BY66" s="40">
        <v>286233.75</v>
      </c>
      <c r="BZ66" s="40">
        <v>2728857.6000000001</v>
      </c>
      <c r="CA66" s="40">
        <f t="shared" si="20"/>
        <v>5926233.75</v>
      </c>
      <c r="CC66" s="85">
        <v>53676</v>
      </c>
      <c r="CD66" s="40">
        <v>0</v>
      </c>
      <c r="CE66" s="40"/>
      <c r="CF66" s="40">
        <v>3425625</v>
      </c>
      <c r="CG66" s="40">
        <v>0</v>
      </c>
      <c r="CH66" s="40">
        <f t="shared" si="21"/>
        <v>3425625</v>
      </c>
      <c r="CJ66" s="85">
        <v>53676</v>
      </c>
      <c r="CK66" s="40">
        <v>3750000</v>
      </c>
      <c r="CL66" s="101">
        <v>0.05</v>
      </c>
      <c r="CM66" s="40">
        <v>640750</v>
      </c>
      <c r="CN66" s="40">
        <f t="shared" si="22"/>
        <v>4390750</v>
      </c>
      <c r="CP66" s="85">
        <v>53676</v>
      </c>
      <c r="CT66" s="40">
        <f t="shared" si="24"/>
        <v>0</v>
      </c>
      <c r="CV66" s="85">
        <v>53676</v>
      </c>
      <c r="CW66" s="40">
        <v>0</v>
      </c>
      <c r="CX66" s="87">
        <v>0</v>
      </c>
      <c r="CY66" s="40">
        <v>3760000</v>
      </c>
      <c r="CZ66" s="40">
        <v>0</v>
      </c>
      <c r="DA66" s="40">
        <f t="shared" si="25"/>
        <v>3760000</v>
      </c>
      <c r="DB66" s="67"/>
      <c r="DC66" s="85">
        <v>53676</v>
      </c>
      <c r="DE66" s="87"/>
      <c r="DH66" s="67"/>
      <c r="DI66" s="85">
        <v>53676</v>
      </c>
      <c r="DJ66" s="40"/>
      <c r="DK66" s="122"/>
      <c r="DL66" s="40"/>
      <c r="DM66" s="40">
        <v>0</v>
      </c>
      <c r="DN66" s="40">
        <f t="shared" si="1"/>
        <v>0</v>
      </c>
      <c r="DO66" s="67"/>
      <c r="DP66" s="85">
        <v>53676</v>
      </c>
      <c r="DQ66" s="40"/>
      <c r="DR66" s="87"/>
      <c r="DS66" s="40"/>
      <c r="DT66" s="40">
        <f t="shared" si="2"/>
        <v>0</v>
      </c>
      <c r="DU66" s="67"/>
      <c r="DV66" s="85">
        <v>53676</v>
      </c>
      <c r="DW66" s="40"/>
      <c r="DX66" s="87"/>
      <c r="DY66" s="40"/>
      <c r="DZ66" s="40"/>
      <c r="EA66" s="40">
        <f t="shared" si="3"/>
        <v>0</v>
      </c>
      <c r="EB66" s="40"/>
      <c r="EC66" s="85">
        <v>53676</v>
      </c>
      <c r="ED66" s="40"/>
      <c r="EE66" s="87"/>
      <c r="EF66" s="40"/>
      <c r="EG66" s="40"/>
      <c r="EH66" s="40">
        <f t="shared" si="0"/>
        <v>0</v>
      </c>
      <c r="EI66" s="40"/>
      <c r="EJ66" s="85">
        <v>53676</v>
      </c>
      <c r="EO66" s="67"/>
      <c r="EP66" s="85">
        <v>53676</v>
      </c>
      <c r="ET66" s="40">
        <f t="shared" si="4"/>
        <v>0</v>
      </c>
      <c r="EU66" s="67"/>
      <c r="EV66" s="85">
        <v>53676</v>
      </c>
      <c r="EZ66" s="40">
        <f t="shared" si="5"/>
        <v>0</v>
      </c>
      <c r="FA66" s="67"/>
      <c r="FB66" s="85">
        <v>53676</v>
      </c>
      <c r="FG66" s="40">
        <f t="shared" si="6"/>
        <v>0</v>
      </c>
      <c r="FH66" s="67"/>
      <c r="FI66" s="85">
        <v>53676</v>
      </c>
      <c r="FN66" s="40">
        <f t="shared" si="7"/>
        <v>0</v>
      </c>
      <c r="FO66" s="67"/>
      <c r="FP66" s="85">
        <v>53676</v>
      </c>
      <c r="FU66" s="40">
        <f t="shared" si="8"/>
        <v>0</v>
      </c>
      <c r="FV66" s="67"/>
      <c r="FW66" s="85">
        <v>53676</v>
      </c>
      <c r="GB66" s="40">
        <f t="shared" si="9"/>
        <v>0</v>
      </c>
    </row>
    <row r="67" spans="6:184" x14ac:dyDescent="0.4">
      <c r="F67" s="85">
        <v>53873</v>
      </c>
      <c r="G67" s="85"/>
      <c r="H67" s="85">
        <v>53858</v>
      </c>
      <c r="I67" s="40">
        <f>SUM(Y66:Y67,AG66:AG67,AO66:AO67,AW66:AW67,AY66:AY67,BG66:BG67,BO66:BO67,BW66:BW67,CD66:CD67,CK66:CK67,CQ66:CQ67,CW66:CW67,DD66:DD67,DJ66:DJ67,DQ66:DQ67,DW66:DW67,ED66:ED67,EK66:EK67,EQ66:EQ67,EW66:EW67,FC66:FC67,FJ66:FJ67,FQ66:FQ67,FX66:FX67)</f>
        <v>86232354.599999994</v>
      </c>
      <c r="J67" s="40">
        <f>SUM(AA66:AA67,AI66:AI67,AQ66:AQ67,BA66:BA67,BI66:BI67,BQ66:BQ67,BY66:BY67,CF66:CF67,CM66:CM67,CS66:CS67,CY66:CY67,DF66:DF67,DL66:DL67,DS66:DS67,DY66:DY67,EF66:EF67,EM66:EM67,ES66:ES67,EY66:EY67,FE66:FE67,FL66:FL67,FS66:FS67,FZ66:FZ67)</f>
        <v>63443502.5</v>
      </c>
      <c r="K67" s="40">
        <f>SUM(BB66:BB67,BJ66:BJ67,BR66:BR67,BZ66:BZ67,CG66:CG67,CZ66:CZ67,DM66:DM67,DZ66:DZ67,EG66:EG67,FF66:FF67,FM66:FM67,FT66:FT67,GA66:GA67)</f>
        <v>193947645.40000001</v>
      </c>
      <c r="L67" s="40">
        <f>SUM(AC66:AC67,AK66:AK67,AS66:AS67,BC66:BC67,BK66:BK67,BS66:BS67)</f>
        <v>0</v>
      </c>
      <c r="M67" s="40">
        <f>SUM(I67:L67)</f>
        <v>343623502.5</v>
      </c>
      <c r="O67" s="85">
        <v>53873</v>
      </c>
      <c r="P67" s="85"/>
      <c r="Q67" s="85">
        <v>53858</v>
      </c>
      <c r="R67" s="40">
        <f t="shared" si="30"/>
        <v>22376212.199999999</v>
      </c>
      <c r="S67" s="40">
        <f t="shared" si="31"/>
        <v>30890143.75</v>
      </c>
      <c r="T67" s="40">
        <f t="shared" si="32"/>
        <v>191218787.80000001</v>
      </c>
      <c r="U67" s="40">
        <f t="shared" si="33"/>
        <v>0</v>
      </c>
      <c r="V67" s="40">
        <f t="shared" si="12"/>
        <v>244485143.75</v>
      </c>
      <c r="X67" s="85">
        <v>53858</v>
      </c>
      <c r="Y67" s="40">
        <v>0</v>
      </c>
      <c r="Z67" s="101"/>
      <c r="AA67" s="40">
        <f t="shared" si="34"/>
        <v>0</v>
      </c>
      <c r="AB67" s="40">
        <v>0</v>
      </c>
      <c r="AC67" s="40"/>
      <c r="AD67" s="40">
        <f t="shared" si="13"/>
        <v>0</v>
      </c>
      <c r="AF67" s="85">
        <v>53858</v>
      </c>
      <c r="AG67" s="40">
        <v>0</v>
      </c>
      <c r="AH67" s="101"/>
      <c r="AI67" s="40">
        <f t="shared" si="36"/>
        <v>0</v>
      </c>
      <c r="AJ67" s="40">
        <v>0</v>
      </c>
      <c r="AK67" s="40"/>
      <c r="AL67" s="40">
        <f t="shared" si="14"/>
        <v>0</v>
      </c>
      <c r="AN67" s="85">
        <v>53858</v>
      </c>
      <c r="AO67" s="40">
        <v>0</v>
      </c>
      <c r="AP67" s="101"/>
      <c r="AQ67" s="40">
        <f t="shared" si="37"/>
        <v>0</v>
      </c>
      <c r="AR67" s="40">
        <v>0</v>
      </c>
      <c r="AS67" s="40"/>
      <c r="AT67" s="40">
        <f t="shared" si="15"/>
        <v>0</v>
      </c>
      <c r="AV67" s="85">
        <v>53858</v>
      </c>
      <c r="AW67" s="40"/>
      <c r="AX67" s="101"/>
      <c r="AY67" s="40"/>
      <c r="AZ67" s="101"/>
      <c r="BA67" s="40">
        <f t="shared" si="16"/>
        <v>18260750</v>
      </c>
      <c r="BB67" s="40"/>
      <c r="BC67" s="40"/>
      <c r="BD67" s="40">
        <f t="shared" si="17"/>
        <v>18260750</v>
      </c>
      <c r="BF67" s="85">
        <v>53858</v>
      </c>
      <c r="BG67" s="40"/>
      <c r="BH67" s="40"/>
      <c r="BI67" s="40"/>
      <c r="BJ67" s="40"/>
      <c r="BK67" s="40"/>
      <c r="BL67" s="40">
        <f t="shared" si="38"/>
        <v>0</v>
      </c>
      <c r="BN67" s="85">
        <v>53858</v>
      </c>
      <c r="BO67" s="40">
        <v>0</v>
      </c>
      <c r="BP67" s="101"/>
      <c r="BQ67" s="40">
        <v>4750125</v>
      </c>
      <c r="BR67" s="40">
        <v>0</v>
      </c>
      <c r="BS67" s="40"/>
      <c r="BT67" s="40">
        <f t="shared" si="19"/>
        <v>4750125</v>
      </c>
      <c r="BV67" s="85">
        <v>53858</v>
      </c>
      <c r="BW67" s="40">
        <v>0</v>
      </c>
      <c r="BY67" s="40">
        <v>146643.75</v>
      </c>
      <c r="BZ67" s="40">
        <v>0</v>
      </c>
      <c r="CA67" s="40">
        <f t="shared" si="20"/>
        <v>146643.75</v>
      </c>
      <c r="CC67" s="85">
        <v>53858</v>
      </c>
      <c r="CD67" s="40">
        <v>0</v>
      </c>
      <c r="CE67" s="40"/>
      <c r="CF67" s="40">
        <v>3425625</v>
      </c>
      <c r="CG67" s="40">
        <v>0</v>
      </c>
      <c r="CH67" s="40">
        <f t="shared" si="21"/>
        <v>3425625</v>
      </c>
      <c r="CJ67" s="85">
        <v>53858</v>
      </c>
      <c r="CK67" s="40">
        <v>0</v>
      </c>
      <c r="CL67" s="40"/>
      <c r="CM67" s="40">
        <v>547000</v>
      </c>
      <c r="CN67" s="40">
        <f t="shared" si="22"/>
        <v>547000</v>
      </c>
      <c r="CP67" s="85">
        <v>53858</v>
      </c>
      <c r="CT67" s="40">
        <f t="shared" si="24"/>
        <v>0</v>
      </c>
      <c r="CV67" s="85">
        <v>53858</v>
      </c>
      <c r="CW67" s="40">
        <v>0</v>
      </c>
      <c r="CX67" s="87">
        <v>0</v>
      </c>
      <c r="CY67" s="40">
        <v>3760000</v>
      </c>
      <c r="CZ67" s="40">
        <v>0</v>
      </c>
      <c r="DA67" s="40">
        <f t="shared" si="25"/>
        <v>3760000</v>
      </c>
      <c r="DB67" s="67"/>
      <c r="DC67" s="85">
        <v>53858</v>
      </c>
      <c r="DE67" s="87"/>
      <c r="DH67" s="67"/>
      <c r="DI67" s="85">
        <v>53858</v>
      </c>
      <c r="DJ67" s="40">
        <v>22376212.199999999</v>
      </c>
      <c r="DK67" s="122">
        <v>6.25E-2</v>
      </c>
      <c r="DL67" s="40"/>
      <c r="DM67" s="40">
        <v>191218787.80000001</v>
      </c>
      <c r="DN67" s="40">
        <f t="shared" si="1"/>
        <v>213595000</v>
      </c>
      <c r="DO67" s="67"/>
      <c r="DP67" s="85">
        <v>53858</v>
      </c>
      <c r="DQ67" s="40"/>
      <c r="DR67" s="87"/>
      <c r="DS67" s="40"/>
      <c r="DT67" s="40">
        <f t="shared" si="2"/>
        <v>0</v>
      </c>
      <c r="DU67" s="67"/>
      <c r="DV67" s="85">
        <v>53858</v>
      </c>
      <c r="DW67" s="40"/>
      <c r="DX67" s="87"/>
      <c r="DY67" s="40"/>
      <c r="DZ67" s="40"/>
      <c r="EA67" s="40">
        <f t="shared" si="3"/>
        <v>0</v>
      </c>
      <c r="EB67" s="40"/>
      <c r="EC67" s="85">
        <v>53858</v>
      </c>
      <c r="ED67" s="40"/>
      <c r="EE67" s="87"/>
      <c r="EF67" s="40"/>
      <c r="EG67" s="40"/>
      <c r="EH67" s="40">
        <f t="shared" si="0"/>
        <v>0</v>
      </c>
      <c r="EI67" s="40"/>
      <c r="EJ67" s="85">
        <v>53858</v>
      </c>
      <c r="EO67" s="67"/>
      <c r="EP67" s="85">
        <v>53858</v>
      </c>
      <c r="ET67" s="40">
        <f t="shared" si="4"/>
        <v>0</v>
      </c>
      <c r="EU67" s="67"/>
      <c r="EV67" s="85">
        <v>53858</v>
      </c>
      <c r="EZ67" s="40">
        <f t="shared" si="5"/>
        <v>0</v>
      </c>
      <c r="FA67" s="67"/>
      <c r="FB67" s="85">
        <v>53858</v>
      </c>
      <c r="FG67" s="40">
        <f t="shared" si="6"/>
        <v>0</v>
      </c>
      <c r="FH67" s="67"/>
      <c r="FI67" s="85">
        <v>53858</v>
      </c>
      <c r="FN67" s="40">
        <f t="shared" si="7"/>
        <v>0</v>
      </c>
      <c r="FO67" s="67"/>
      <c r="FP67" s="85">
        <v>53858</v>
      </c>
      <c r="FU67" s="40">
        <f t="shared" si="8"/>
        <v>0</v>
      </c>
      <c r="FV67" s="67"/>
      <c r="FW67" s="85">
        <v>53858</v>
      </c>
      <c r="GB67" s="40">
        <f t="shared" si="9"/>
        <v>0</v>
      </c>
    </row>
    <row r="68" spans="6:184" x14ac:dyDescent="0.4">
      <c r="F68" s="85">
        <v>54057</v>
      </c>
      <c r="G68" s="85"/>
      <c r="H68" s="85">
        <v>54041</v>
      </c>
      <c r="I68" s="40"/>
      <c r="O68" s="85">
        <v>54057</v>
      </c>
      <c r="P68" s="85"/>
      <c r="Q68" s="85">
        <v>54041</v>
      </c>
      <c r="R68" s="40">
        <f t="shared" si="30"/>
        <v>171333248</v>
      </c>
      <c r="S68" s="40">
        <f t="shared" si="31"/>
        <v>30890143.75</v>
      </c>
      <c r="T68" s="40">
        <f t="shared" si="32"/>
        <v>2866752</v>
      </c>
      <c r="U68" s="40">
        <f t="shared" si="33"/>
        <v>0</v>
      </c>
      <c r="V68" s="40">
        <f t="shared" si="12"/>
        <v>205090143.75</v>
      </c>
      <c r="X68" s="85">
        <v>54041</v>
      </c>
      <c r="Y68" s="40">
        <v>0</v>
      </c>
      <c r="Z68" s="101"/>
      <c r="AA68" s="40">
        <f t="shared" si="34"/>
        <v>0</v>
      </c>
      <c r="AB68" s="40">
        <v>0</v>
      </c>
      <c r="AC68" s="40"/>
      <c r="AD68" s="40">
        <f t="shared" si="13"/>
        <v>0</v>
      </c>
      <c r="AF68" s="85">
        <v>54041</v>
      </c>
      <c r="AG68" s="40">
        <v>0</v>
      </c>
      <c r="AH68" s="101"/>
      <c r="AI68" s="40">
        <f t="shared" si="36"/>
        <v>0</v>
      </c>
      <c r="AJ68" s="40">
        <v>0</v>
      </c>
      <c r="AK68" s="40"/>
      <c r="AL68" s="40">
        <f t="shared" si="14"/>
        <v>0</v>
      </c>
      <c r="AN68" s="85">
        <v>54041</v>
      </c>
      <c r="AO68" s="40">
        <v>0</v>
      </c>
      <c r="AP68" s="101"/>
      <c r="AQ68" s="40">
        <f t="shared" si="37"/>
        <v>0</v>
      </c>
      <c r="AR68" s="40">
        <v>0</v>
      </c>
      <c r="AS68" s="40"/>
      <c r="AT68" s="40">
        <f t="shared" si="15"/>
        <v>0</v>
      </c>
      <c r="AV68" s="85">
        <v>54041</v>
      </c>
      <c r="AW68" s="40">
        <v>164330000</v>
      </c>
      <c r="AX68" s="101">
        <v>0.05</v>
      </c>
      <c r="AY68" s="40"/>
      <c r="AZ68" s="101"/>
      <c r="BA68" s="40">
        <f t="shared" si="16"/>
        <v>18260750</v>
      </c>
      <c r="BB68" s="40"/>
      <c r="BC68" s="40"/>
      <c r="BD68" s="40">
        <f t="shared" si="17"/>
        <v>182590750</v>
      </c>
      <c r="BF68" s="85">
        <v>54041</v>
      </c>
      <c r="BG68" s="40"/>
      <c r="BH68" s="40"/>
      <c r="BI68" s="40"/>
      <c r="BJ68" s="40"/>
      <c r="BK68" s="40"/>
      <c r="BL68" s="40">
        <f t="shared" si="38"/>
        <v>0</v>
      </c>
      <c r="BN68" s="85">
        <v>54041</v>
      </c>
      <c r="BO68" s="40">
        <v>0</v>
      </c>
      <c r="BP68" s="101"/>
      <c r="BQ68" s="40">
        <v>4750125</v>
      </c>
      <c r="BR68" s="40">
        <v>0</v>
      </c>
      <c r="BS68" s="40"/>
      <c r="BT68" s="40">
        <f t="shared" si="19"/>
        <v>4750125</v>
      </c>
      <c r="BV68" s="85">
        <v>54041</v>
      </c>
      <c r="BW68" s="40">
        <v>3058248</v>
      </c>
      <c r="BX68" s="101">
        <v>4.9500000000000002E-2</v>
      </c>
      <c r="BY68" s="40">
        <v>146643.75</v>
      </c>
      <c r="BZ68" s="40">
        <v>2866752</v>
      </c>
      <c r="CA68" s="40">
        <f t="shared" si="20"/>
        <v>6071643.75</v>
      </c>
      <c r="CC68" s="85">
        <v>54041</v>
      </c>
      <c r="CD68" s="40">
        <v>0</v>
      </c>
      <c r="CE68" s="40"/>
      <c r="CF68" s="40">
        <v>3425625</v>
      </c>
      <c r="CG68" s="40">
        <v>0</v>
      </c>
      <c r="CH68" s="40">
        <f t="shared" si="21"/>
        <v>3425625</v>
      </c>
      <c r="CJ68" s="85">
        <v>54041</v>
      </c>
      <c r="CK68" s="40">
        <v>3945000</v>
      </c>
      <c r="CL68" s="101">
        <v>0.05</v>
      </c>
      <c r="CM68" s="40">
        <v>547000</v>
      </c>
      <c r="CN68" s="40">
        <f t="shared" si="22"/>
        <v>4492000</v>
      </c>
      <c r="CP68" s="85">
        <v>54041</v>
      </c>
      <c r="CT68" s="40">
        <f t="shared" si="24"/>
        <v>0</v>
      </c>
      <c r="CV68" s="85">
        <v>54041</v>
      </c>
      <c r="CW68" s="40">
        <v>0</v>
      </c>
      <c r="CX68" s="87">
        <v>0</v>
      </c>
      <c r="CY68" s="40">
        <v>3760000</v>
      </c>
      <c r="CZ68" s="40">
        <v>0</v>
      </c>
      <c r="DA68" s="40">
        <f t="shared" si="25"/>
        <v>3760000</v>
      </c>
      <c r="DB68" s="67"/>
      <c r="DC68" s="85">
        <v>54041</v>
      </c>
      <c r="DE68" s="87"/>
      <c r="DH68" s="67"/>
      <c r="DI68" s="85">
        <v>54041</v>
      </c>
      <c r="DJ68" s="40"/>
      <c r="DK68" s="122"/>
      <c r="DL68" s="40"/>
      <c r="DM68" s="40"/>
      <c r="DN68" s="40">
        <f t="shared" si="1"/>
        <v>0</v>
      </c>
      <c r="DO68" s="67"/>
      <c r="DP68" s="85">
        <v>54041</v>
      </c>
      <c r="DQ68" s="40"/>
      <c r="DR68" s="87"/>
      <c r="DS68" s="40"/>
      <c r="DT68" s="40">
        <f t="shared" si="2"/>
        <v>0</v>
      </c>
      <c r="DU68" s="67"/>
      <c r="DV68" s="85">
        <v>54041</v>
      </c>
      <c r="DW68" s="40"/>
      <c r="DX68" s="87"/>
      <c r="DY68" s="40"/>
      <c r="DZ68" s="40"/>
      <c r="EA68" s="40">
        <f t="shared" si="3"/>
        <v>0</v>
      </c>
      <c r="EB68" s="40"/>
      <c r="EC68" s="85">
        <v>54041</v>
      </c>
      <c r="ED68" s="40"/>
      <c r="EE68" s="87"/>
      <c r="EF68" s="40"/>
      <c r="EG68" s="40"/>
      <c r="EH68" s="40">
        <f t="shared" si="0"/>
        <v>0</v>
      </c>
      <c r="EI68" s="40"/>
      <c r="EJ68" s="85">
        <v>54041</v>
      </c>
      <c r="EO68" s="67"/>
      <c r="EP68" s="85">
        <v>54041</v>
      </c>
      <c r="ET68" s="40">
        <f t="shared" si="4"/>
        <v>0</v>
      </c>
      <c r="EU68" s="67"/>
      <c r="EV68" s="85">
        <v>54041</v>
      </c>
      <c r="EZ68" s="40">
        <f t="shared" si="5"/>
        <v>0</v>
      </c>
      <c r="FA68" s="67"/>
      <c r="FB68" s="85">
        <v>54041</v>
      </c>
      <c r="FG68" s="40">
        <f t="shared" si="6"/>
        <v>0</v>
      </c>
      <c r="FH68" s="67"/>
      <c r="FI68" s="85">
        <v>54041</v>
      </c>
      <c r="FN68" s="40">
        <f t="shared" si="7"/>
        <v>0</v>
      </c>
      <c r="FO68" s="67"/>
      <c r="FP68" s="85">
        <v>54041</v>
      </c>
      <c r="FU68" s="40">
        <f t="shared" si="8"/>
        <v>0</v>
      </c>
      <c r="FV68" s="67"/>
      <c r="FW68" s="85">
        <v>54041</v>
      </c>
      <c r="GB68" s="40">
        <f t="shared" si="9"/>
        <v>0</v>
      </c>
    </row>
    <row r="69" spans="6:184" x14ac:dyDescent="0.4">
      <c r="F69" s="85">
        <v>54239</v>
      </c>
      <c r="G69" s="85"/>
      <c r="H69" s="85">
        <v>54224</v>
      </c>
      <c r="I69" s="40">
        <f>SUM(Y68:Y69,AG68:AG69,AO68:AO69,AW68:AW69,AY68:AY69,BG68:BG69,BO68:BO69,BW68:BW69,CD68:CD69,CK68:CK69,CQ68:CQ69,CW68:CW69,DD68:DD69,DJ68:DJ69,DQ68:DQ69,DW68:DW69,ED68:ED69,EK68:EK69,EQ68:EQ69,EW68:EW69,FC68:FC69,FJ68:FJ69,FQ68:FQ69,FX68:FX69)</f>
        <v>283333248</v>
      </c>
      <c r="J69" s="40">
        <f>SUM(AA68:AA69,AI68:AI69,AQ68:AQ69,BA68:BA69,BI68:BI69,BQ68:BQ69,BY68:BY69,CF68:CF69,CM68:CM69,CS68:CS69,CY68:CY69,DF68:DF69,DL68:DL69,DS68:DS69,DY68:DY69,EF68:EF69,EM68:EM69,ES68:ES69,EY68:EY69,FE68:FE69,FL68:FL69,FS68:FS69,FZ68:FZ69)</f>
        <v>57426768.75</v>
      </c>
      <c r="K69" s="40">
        <f>SUM(BB68:BB69,BJ68:BJ69,BR68:BR69,BZ68:BZ69,CG68:CG69,CZ68:CZ69,DM68:DM69,DZ68:DZ69,EG68:EG69,FF68:FF69,FM68:FM69,FT68:FT69,GA68:GA69)</f>
        <v>2866752</v>
      </c>
      <c r="L69" s="40">
        <f>SUM(AC68:AC69,AK68:AK69,AS68:AS69,BC68:BC69,BK68:BK69,BS68:BS69)</f>
        <v>0</v>
      </c>
      <c r="M69" s="40">
        <f>SUM(I69:L69)</f>
        <v>343626768.75</v>
      </c>
      <c r="O69" s="85">
        <v>54239</v>
      </c>
      <c r="P69" s="85"/>
      <c r="Q69" s="85">
        <v>54224</v>
      </c>
      <c r="R69" s="40">
        <f t="shared" si="30"/>
        <v>112000000</v>
      </c>
      <c r="S69" s="40">
        <f t="shared" si="31"/>
        <v>26536625</v>
      </c>
      <c r="T69" s="40">
        <f t="shared" si="32"/>
        <v>0</v>
      </c>
      <c r="U69" s="40">
        <f t="shared" si="33"/>
        <v>0</v>
      </c>
      <c r="V69" s="40">
        <f t="shared" si="12"/>
        <v>138536625</v>
      </c>
      <c r="X69" s="85">
        <v>54224</v>
      </c>
      <c r="Y69" s="40">
        <v>0</v>
      </c>
      <c r="Z69" s="101"/>
      <c r="AA69" s="40">
        <f t="shared" si="34"/>
        <v>0</v>
      </c>
      <c r="AB69" s="40">
        <v>0</v>
      </c>
      <c r="AC69" s="40"/>
      <c r="AD69" s="40">
        <f t="shared" si="13"/>
        <v>0</v>
      </c>
      <c r="AF69" s="85">
        <v>54224</v>
      </c>
      <c r="AG69" s="40">
        <v>0</v>
      </c>
      <c r="AH69" s="101"/>
      <c r="AI69" s="40">
        <f t="shared" si="36"/>
        <v>0</v>
      </c>
      <c r="AJ69" s="40">
        <v>0</v>
      </c>
      <c r="AK69" s="40"/>
      <c r="AL69" s="40">
        <f t="shared" si="14"/>
        <v>0</v>
      </c>
      <c r="AN69" s="85">
        <v>54224</v>
      </c>
      <c r="AO69" s="40">
        <v>0</v>
      </c>
      <c r="AP69" s="101"/>
      <c r="AQ69" s="40">
        <f t="shared" si="37"/>
        <v>0</v>
      </c>
      <c r="AR69" s="40">
        <v>0</v>
      </c>
      <c r="AS69" s="40"/>
      <c r="AT69" s="40">
        <f t="shared" si="15"/>
        <v>0</v>
      </c>
      <c r="AV69" s="85">
        <v>54224</v>
      </c>
      <c r="AW69" s="40">
        <v>37170000</v>
      </c>
      <c r="AX69" s="101">
        <v>0.05</v>
      </c>
      <c r="AY69" s="40">
        <v>74830000</v>
      </c>
      <c r="AZ69" s="101">
        <v>0.04</v>
      </c>
      <c r="BA69" s="40">
        <f t="shared" si="16"/>
        <v>14152500</v>
      </c>
      <c r="BB69" s="40"/>
      <c r="BC69" s="40"/>
      <c r="BD69" s="40">
        <f t="shared" si="17"/>
        <v>126152500</v>
      </c>
      <c r="BF69" s="85">
        <v>54224</v>
      </c>
      <c r="BG69" s="40"/>
      <c r="BH69" s="40"/>
      <c r="BI69" s="40"/>
      <c r="BJ69" s="40"/>
      <c r="BK69" s="40"/>
      <c r="BL69" s="40">
        <f t="shared" si="38"/>
        <v>0</v>
      </c>
      <c r="BN69" s="85">
        <v>54224</v>
      </c>
      <c r="BO69" s="40">
        <v>0</v>
      </c>
      <c r="BP69" s="101"/>
      <c r="BQ69" s="40">
        <v>4750125</v>
      </c>
      <c r="BR69" s="40">
        <v>0</v>
      </c>
      <c r="BS69" s="40"/>
      <c r="BT69" s="40">
        <f t="shared" si="19"/>
        <v>4750125</v>
      </c>
      <c r="BV69" s="85">
        <v>54224</v>
      </c>
      <c r="BW69" s="40">
        <v>0</v>
      </c>
      <c r="BY69" s="40">
        <v>0</v>
      </c>
      <c r="BZ69" s="40">
        <v>0</v>
      </c>
      <c r="CA69" s="40">
        <f t="shared" si="20"/>
        <v>0</v>
      </c>
      <c r="CC69" s="85">
        <v>54224</v>
      </c>
      <c r="CD69" s="40">
        <v>0</v>
      </c>
      <c r="CE69" s="40"/>
      <c r="CF69" s="40">
        <v>3425625</v>
      </c>
      <c r="CG69" s="40">
        <v>0</v>
      </c>
      <c r="CH69" s="40">
        <f t="shared" si="21"/>
        <v>3425625</v>
      </c>
      <c r="CJ69" s="85">
        <v>54224</v>
      </c>
      <c r="CK69" s="40">
        <v>0</v>
      </c>
      <c r="CL69" s="40"/>
      <c r="CM69" s="40">
        <v>448375</v>
      </c>
      <c r="CN69" s="40">
        <f t="shared" si="22"/>
        <v>448375</v>
      </c>
      <c r="CP69" s="85">
        <v>54224</v>
      </c>
      <c r="CT69" s="40">
        <f t="shared" si="24"/>
        <v>0</v>
      </c>
      <c r="CV69" s="85">
        <v>54224</v>
      </c>
      <c r="CW69" s="40">
        <v>0</v>
      </c>
      <c r="CX69" s="87">
        <v>0</v>
      </c>
      <c r="CY69" s="40">
        <v>3760000</v>
      </c>
      <c r="CZ69" s="40">
        <v>0</v>
      </c>
      <c r="DA69" s="40">
        <f t="shared" si="25"/>
        <v>3760000</v>
      </c>
      <c r="DB69" s="67"/>
      <c r="DC69" s="85">
        <v>54224</v>
      </c>
      <c r="DE69" s="87"/>
      <c r="DH69" s="67"/>
      <c r="DI69" s="85">
        <v>54224</v>
      </c>
      <c r="DJ69" s="40"/>
      <c r="DK69" s="122"/>
      <c r="DL69" s="40"/>
      <c r="DM69" s="40"/>
      <c r="DN69" s="40">
        <f t="shared" si="1"/>
        <v>0</v>
      </c>
      <c r="DO69" s="67"/>
      <c r="DP69" s="85">
        <v>54224</v>
      </c>
      <c r="DQ69" s="40"/>
      <c r="DR69" s="87"/>
      <c r="DS69" s="40"/>
      <c r="DT69" s="40">
        <f t="shared" si="2"/>
        <v>0</v>
      </c>
      <c r="DU69" s="67"/>
      <c r="DV69" s="85">
        <v>54224</v>
      </c>
      <c r="DW69" s="40"/>
      <c r="DX69" s="87"/>
      <c r="DY69" s="40"/>
      <c r="DZ69" s="40"/>
      <c r="EA69" s="40">
        <f t="shared" si="3"/>
        <v>0</v>
      </c>
      <c r="EB69" s="40"/>
      <c r="EC69" s="85">
        <v>54224</v>
      </c>
      <c r="ED69" s="40"/>
      <c r="EE69" s="87"/>
      <c r="EF69" s="40"/>
      <c r="EG69" s="40"/>
      <c r="EH69" s="40">
        <f t="shared" si="0"/>
        <v>0</v>
      </c>
      <c r="EI69" s="40"/>
      <c r="EJ69" s="85">
        <v>54224</v>
      </c>
      <c r="EO69" s="67"/>
      <c r="EP69" s="85">
        <v>54224</v>
      </c>
      <c r="ET69" s="40">
        <f t="shared" si="4"/>
        <v>0</v>
      </c>
      <c r="EU69" s="67"/>
      <c r="EV69" s="85">
        <v>54224</v>
      </c>
      <c r="EZ69" s="40">
        <f t="shared" si="5"/>
        <v>0</v>
      </c>
      <c r="FA69" s="67"/>
      <c r="FB69" s="85">
        <v>54224</v>
      </c>
      <c r="FG69" s="40">
        <f t="shared" si="6"/>
        <v>0</v>
      </c>
      <c r="FH69" s="67"/>
      <c r="FI69" s="85">
        <v>54224</v>
      </c>
      <c r="FN69" s="40">
        <f t="shared" si="7"/>
        <v>0</v>
      </c>
      <c r="FO69" s="67"/>
      <c r="FP69" s="85">
        <v>54224</v>
      </c>
      <c r="FU69" s="40">
        <f t="shared" si="8"/>
        <v>0</v>
      </c>
      <c r="FV69" s="67"/>
      <c r="FW69" s="85">
        <v>54224</v>
      </c>
      <c r="GB69" s="40">
        <f t="shared" si="9"/>
        <v>0</v>
      </c>
    </row>
    <row r="70" spans="6:184" x14ac:dyDescent="0.4">
      <c r="F70" s="85">
        <v>54423</v>
      </c>
      <c r="G70" s="85"/>
      <c r="H70" s="85">
        <v>54407</v>
      </c>
      <c r="I70" s="40"/>
      <c r="O70" s="85">
        <v>54423</v>
      </c>
      <c r="P70" s="85"/>
      <c r="Q70" s="85">
        <v>54407</v>
      </c>
      <c r="R70" s="40">
        <f t="shared" si="30"/>
        <v>180775000</v>
      </c>
      <c r="S70" s="40">
        <f t="shared" si="31"/>
        <v>24110775</v>
      </c>
      <c r="T70" s="40">
        <f t="shared" si="32"/>
        <v>0</v>
      </c>
      <c r="U70" s="40">
        <f t="shared" si="33"/>
        <v>0</v>
      </c>
      <c r="V70" s="40">
        <f t="shared" si="12"/>
        <v>204885775</v>
      </c>
      <c r="X70" s="85">
        <v>54407</v>
      </c>
      <c r="Y70" s="40">
        <v>0</v>
      </c>
      <c r="Z70" s="101"/>
      <c r="AA70" s="40">
        <f t="shared" si="34"/>
        <v>0</v>
      </c>
      <c r="AB70" s="40">
        <v>0</v>
      </c>
      <c r="AC70" s="40"/>
      <c r="AD70" s="40">
        <f t="shared" si="13"/>
        <v>0</v>
      </c>
      <c r="AF70" s="85">
        <v>54407</v>
      </c>
      <c r="AG70" s="40">
        <v>0</v>
      </c>
      <c r="AH70" s="101"/>
      <c r="AI70" s="40">
        <f t="shared" si="36"/>
        <v>0</v>
      </c>
      <c r="AJ70" s="40">
        <v>0</v>
      </c>
      <c r="AK70" s="40"/>
      <c r="AL70" s="40">
        <f t="shared" si="14"/>
        <v>0</v>
      </c>
      <c r="AN70" s="85">
        <v>54407</v>
      </c>
      <c r="AO70" s="40">
        <v>0</v>
      </c>
      <c r="AP70" s="101"/>
      <c r="AQ70" s="40">
        <f t="shared" si="37"/>
        <v>0</v>
      </c>
      <c r="AR70" s="40">
        <v>0</v>
      </c>
      <c r="AS70" s="40"/>
      <c r="AT70" s="40">
        <f t="shared" si="15"/>
        <v>0</v>
      </c>
      <c r="AV70" s="85">
        <v>54407</v>
      </c>
      <c r="AW70" s="40">
        <v>59090000</v>
      </c>
      <c r="AX70" s="101">
        <v>0.05</v>
      </c>
      <c r="AY70" s="40">
        <v>117540000</v>
      </c>
      <c r="AZ70" s="101">
        <v>0.04</v>
      </c>
      <c r="BA70" s="40">
        <f t="shared" si="16"/>
        <v>11726650</v>
      </c>
      <c r="BB70" s="40"/>
      <c r="BC70" s="40"/>
      <c r="BD70" s="40">
        <f t="shared" si="17"/>
        <v>188356650</v>
      </c>
      <c r="BF70" s="85">
        <v>54407</v>
      </c>
      <c r="BG70" s="40"/>
      <c r="BH70" s="40"/>
      <c r="BI70" s="40"/>
      <c r="BJ70" s="40"/>
      <c r="BK70" s="40"/>
      <c r="BL70" s="40">
        <f t="shared" si="38"/>
        <v>0</v>
      </c>
      <c r="BN70" s="85">
        <v>54407</v>
      </c>
      <c r="BO70" s="40">
        <v>0</v>
      </c>
      <c r="BP70" s="101"/>
      <c r="BQ70" s="40">
        <v>4750125</v>
      </c>
      <c r="BR70" s="40">
        <v>0</v>
      </c>
      <c r="BS70" s="40"/>
      <c r="BT70" s="40">
        <f t="shared" si="19"/>
        <v>4750125</v>
      </c>
      <c r="BV70" s="85">
        <v>54407</v>
      </c>
      <c r="BW70" s="40">
        <v>0</v>
      </c>
      <c r="BY70" s="40">
        <v>0</v>
      </c>
      <c r="BZ70" s="40">
        <v>0</v>
      </c>
      <c r="CA70" s="40">
        <f t="shared" si="20"/>
        <v>0</v>
      </c>
      <c r="CC70" s="85">
        <v>54407</v>
      </c>
      <c r="CD70" s="40">
        <v>0</v>
      </c>
      <c r="CE70" s="40"/>
      <c r="CF70" s="40">
        <v>3425625</v>
      </c>
      <c r="CG70" s="40">
        <v>0</v>
      </c>
      <c r="CH70" s="40">
        <f t="shared" si="21"/>
        <v>3425625</v>
      </c>
      <c r="CJ70" s="85">
        <v>54407</v>
      </c>
      <c r="CK70" s="40">
        <v>4145000</v>
      </c>
      <c r="CL70" s="101">
        <v>0.05</v>
      </c>
      <c r="CM70" s="40">
        <v>448375</v>
      </c>
      <c r="CN70" s="40">
        <f t="shared" si="22"/>
        <v>4593375</v>
      </c>
      <c r="CP70" s="85">
        <v>54407</v>
      </c>
      <c r="CT70" s="40">
        <f t="shared" si="24"/>
        <v>0</v>
      </c>
      <c r="CV70" s="85">
        <v>54407</v>
      </c>
      <c r="CW70" s="40">
        <v>0</v>
      </c>
      <c r="CX70" s="87">
        <v>0</v>
      </c>
      <c r="CY70" s="40">
        <v>3760000</v>
      </c>
      <c r="CZ70" s="40">
        <v>0</v>
      </c>
      <c r="DA70" s="40">
        <f t="shared" si="25"/>
        <v>3760000</v>
      </c>
      <c r="DB70" s="67"/>
      <c r="DC70" s="85">
        <v>54407</v>
      </c>
      <c r="DE70" s="87"/>
      <c r="DH70" s="67"/>
      <c r="DI70" s="85">
        <v>54407</v>
      </c>
      <c r="DJ70" s="40"/>
      <c r="DK70" s="122"/>
      <c r="DL70" s="40"/>
      <c r="DM70" s="40"/>
      <c r="DN70" s="40">
        <f t="shared" si="1"/>
        <v>0</v>
      </c>
      <c r="DO70" s="67"/>
      <c r="DP70" s="85">
        <v>54407</v>
      </c>
      <c r="DQ70" s="40"/>
      <c r="DR70" s="87"/>
      <c r="DS70" s="40"/>
      <c r="DT70" s="40">
        <f t="shared" si="2"/>
        <v>0</v>
      </c>
      <c r="DU70" s="67"/>
      <c r="DV70" s="85">
        <v>54407</v>
      </c>
      <c r="DW70" s="40"/>
      <c r="DX70" s="87"/>
      <c r="DY70" s="40"/>
      <c r="DZ70" s="40"/>
      <c r="EA70" s="40">
        <f t="shared" si="3"/>
        <v>0</v>
      </c>
      <c r="EB70" s="40"/>
      <c r="EC70" s="85">
        <v>54407</v>
      </c>
      <c r="ED70" s="40"/>
      <c r="EE70" s="87"/>
      <c r="EF70" s="40"/>
      <c r="EG70" s="40"/>
      <c r="EH70" s="40">
        <f t="shared" si="0"/>
        <v>0</v>
      </c>
      <c r="EI70" s="40"/>
      <c r="EJ70" s="85">
        <v>54407</v>
      </c>
      <c r="EO70" s="67"/>
      <c r="EP70" s="85">
        <v>54407</v>
      </c>
      <c r="ET70" s="40">
        <f t="shared" si="4"/>
        <v>0</v>
      </c>
      <c r="EU70" s="67"/>
      <c r="EV70" s="85">
        <v>54407</v>
      </c>
      <c r="EZ70" s="40">
        <f t="shared" si="5"/>
        <v>0</v>
      </c>
      <c r="FA70" s="67"/>
      <c r="FB70" s="85">
        <v>54407</v>
      </c>
      <c r="FG70" s="40">
        <f t="shared" si="6"/>
        <v>0</v>
      </c>
      <c r="FH70" s="67"/>
      <c r="FI70" s="85">
        <v>54407</v>
      </c>
      <c r="FN70" s="40">
        <f t="shared" si="7"/>
        <v>0</v>
      </c>
      <c r="FO70" s="67"/>
      <c r="FP70" s="85">
        <v>54407</v>
      </c>
      <c r="FU70" s="40">
        <f t="shared" si="8"/>
        <v>0</v>
      </c>
      <c r="FV70" s="67"/>
      <c r="FW70" s="85">
        <v>54407</v>
      </c>
      <c r="FX70" s="67"/>
      <c r="FY70" s="67"/>
      <c r="FZ70" s="67"/>
      <c r="GA70" s="67"/>
      <c r="GB70" s="40">
        <f t="shared" si="9"/>
        <v>0</v>
      </c>
    </row>
    <row r="71" spans="6:184" x14ac:dyDescent="0.4">
      <c r="F71" s="85">
        <v>54604</v>
      </c>
      <c r="G71" s="85"/>
      <c r="H71" s="85">
        <v>54589</v>
      </c>
      <c r="I71" s="40">
        <f>SUM(Y70:Y71,AG70:AG71,AO70:AO71,AW70:AW71,AY70:AY71,BG70:BG71,BO70:BO71,BW70:BW71,CD70:CD71,CK70:CK71,CQ70:CQ71,CW70:CW71,DD70:DD71,DJ70:DJ71,DQ70:DQ71,DW70:DW71,ED70:ED71,EK70:EK71,EQ70:EQ71,EW70:EW71,FC70:FC71,FJ70:FJ71,FQ70:FQ71,FX70:FX71)</f>
        <v>294449595.30000001</v>
      </c>
      <c r="J71" s="40">
        <f>SUM(AA70:AA71,AI70:AI71,AQ70:AQ71,BA70:BA71,BI70:BI71,BQ70:BQ71,BY70:BY71,CF70:CF71,CM70:CM71,CS70:CS71,CY70:CY71,DF70:DF71,DL70:DL71,DS70:DS71,DY70:DY71,EF70:EF71,EM70:EM71,ES70:ES71,EY70:EY71,FE70:FE71,FL70:FL71,FS70:FS71,FZ70:FZ71)</f>
        <v>44289875</v>
      </c>
      <c r="K71" s="40">
        <f>SUM(BB70:BB71,BJ70:BJ71,BR70:BR71,BZ70:BZ71,CG70:CG71,CZ70:CZ71,DM70:DM71,DZ70:DZ71,EG70:EG71,FF70:FF71,FM70:FM71,FT70:FT71,GA70:GA71)</f>
        <v>4883964</v>
      </c>
      <c r="L71" s="40">
        <f>SUM(AC70:AC71,AK70:AK71,AS70:AS71,BC70:BC71,BK70:BK71,BS70:BS71)</f>
        <v>0</v>
      </c>
      <c r="M71" s="40">
        <f>SUM(I71:L71)</f>
        <v>343623434.30000001</v>
      </c>
      <c r="O71" s="85">
        <v>54604</v>
      </c>
      <c r="P71" s="85"/>
      <c r="Q71" s="85">
        <v>54589</v>
      </c>
      <c r="R71" s="40">
        <f t="shared" si="30"/>
        <v>113674595.3</v>
      </c>
      <c r="S71" s="40">
        <f t="shared" si="31"/>
        <v>20179100</v>
      </c>
      <c r="T71" s="40">
        <f t="shared" si="32"/>
        <v>4883964</v>
      </c>
      <c r="U71" s="40">
        <f t="shared" si="33"/>
        <v>0</v>
      </c>
      <c r="V71" s="40">
        <f t="shared" si="12"/>
        <v>138737659.30000001</v>
      </c>
      <c r="X71" s="85">
        <v>54589</v>
      </c>
      <c r="Y71" s="40">
        <v>0</v>
      </c>
      <c r="Z71" s="101"/>
      <c r="AA71" s="40">
        <f t="shared" si="34"/>
        <v>0</v>
      </c>
      <c r="AB71" s="40">
        <v>0</v>
      </c>
      <c r="AC71" s="40"/>
      <c r="AD71" s="40">
        <f t="shared" si="13"/>
        <v>0</v>
      </c>
      <c r="AF71" s="85">
        <v>54589</v>
      </c>
      <c r="AG71" s="40">
        <v>0</v>
      </c>
      <c r="AH71" s="101"/>
      <c r="AI71" s="40">
        <f t="shared" si="36"/>
        <v>0</v>
      </c>
      <c r="AJ71" s="40">
        <v>0</v>
      </c>
      <c r="AK71" s="40"/>
      <c r="AL71" s="40">
        <f t="shared" si="14"/>
        <v>0</v>
      </c>
      <c r="AN71" s="85">
        <v>54589</v>
      </c>
      <c r="AO71" s="40">
        <v>0</v>
      </c>
      <c r="AP71" s="101"/>
      <c r="AQ71" s="40">
        <f t="shared" si="37"/>
        <v>0</v>
      </c>
      <c r="AR71" s="40">
        <v>0</v>
      </c>
      <c r="AS71" s="40"/>
      <c r="AT71" s="40">
        <f t="shared" si="15"/>
        <v>0</v>
      </c>
      <c r="AV71" s="85">
        <v>54589</v>
      </c>
      <c r="AW71" s="40">
        <v>37165000</v>
      </c>
      <c r="AX71" s="101">
        <v>0.05</v>
      </c>
      <c r="AY71" s="40">
        <v>75325000</v>
      </c>
      <c r="AZ71" s="101">
        <v>0.04</v>
      </c>
      <c r="BA71" s="40">
        <f t="shared" si="16"/>
        <v>7898600</v>
      </c>
      <c r="BB71" s="40"/>
      <c r="BC71" s="40"/>
      <c r="BD71" s="40">
        <f t="shared" si="17"/>
        <v>120388600</v>
      </c>
      <c r="BF71" s="85">
        <v>54589</v>
      </c>
      <c r="BG71" s="40"/>
      <c r="BH71" s="40"/>
      <c r="BI71" s="40"/>
      <c r="BJ71" s="40"/>
      <c r="BK71" s="40"/>
      <c r="BL71" s="40">
        <f t="shared" si="38"/>
        <v>0</v>
      </c>
      <c r="BN71" s="85">
        <v>54589</v>
      </c>
      <c r="BO71" s="40">
        <v>0</v>
      </c>
      <c r="BP71" s="101"/>
      <c r="BQ71" s="40">
        <v>4750125</v>
      </c>
      <c r="BR71" s="40">
        <v>0</v>
      </c>
      <c r="BS71" s="40"/>
      <c r="BT71" s="40">
        <f t="shared" si="19"/>
        <v>4750125</v>
      </c>
      <c r="BV71" s="85">
        <v>54589</v>
      </c>
      <c r="BW71" s="40">
        <v>1184595.3</v>
      </c>
      <c r="BX71" s="101">
        <v>5.2499999999999998E-2</v>
      </c>
      <c r="BY71" s="40">
        <v>0</v>
      </c>
      <c r="BZ71" s="40">
        <v>4883964</v>
      </c>
      <c r="CA71" s="40">
        <f t="shared" si="20"/>
        <v>6068559.2999999998</v>
      </c>
      <c r="CC71" s="85">
        <v>54589</v>
      </c>
      <c r="CD71" s="40">
        <v>0</v>
      </c>
      <c r="CE71" s="40"/>
      <c r="CF71" s="40">
        <v>3425625</v>
      </c>
      <c r="CG71" s="40">
        <v>0</v>
      </c>
      <c r="CH71" s="40">
        <f t="shared" si="21"/>
        <v>3425625</v>
      </c>
      <c r="CJ71" s="85">
        <v>54589</v>
      </c>
      <c r="CK71" s="40">
        <v>0</v>
      </c>
      <c r="CL71" s="40"/>
      <c r="CM71" s="40">
        <v>344750</v>
      </c>
      <c r="CN71" s="40">
        <f t="shared" si="22"/>
        <v>344750</v>
      </c>
      <c r="CP71" s="85">
        <v>54589</v>
      </c>
      <c r="CT71" s="40">
        <f t="shared" si="24"/>
        <v>0</v>
      </c>
      <c r="CV71" s="85">
        <v>54589</v>
      </c>
      <c r="CW71" s="40">
        <v>0</v>
      </c>
      <c r="CX71" s="87">
        <v>0</v>
      </c>
      <c r="CY71" s="40">
        <v>3760000</v>
      </c>
      <c r="CZ71" s="40">
        <v>0</v>
      </c>
      <c r="DA71" s="40">
        <f t="shared" si="25"/>
        <v>3760000</v>
      </c>
      <c r="DB71" s="67"/>
      <c r="DC71" s="85">
        <v>54589</v>
      </c>
      <c r="DD71" s="67"/>
      <c r="DE71" s="94"/>
      <c r="DF71" s="67"/>
      <c r="DG71" s="67"/>
      <c r="DH71" s="67"/>
      <c r="DI71" s="85">
        <v>54589</v>
      </c>
      <c r="DJ71" s="40"/>
      <c r="DK71" s="122"/>
      <c r="DL71" s="40"/>
      <c r="DM71" s="40"/>
      <c r="DN71" s="40">
        <f t="shared" si="1"/>
        <v>0</v>
      </c>
      <c r="DO71" s="67"/>
      <c r="DP71" s="85">
        <v>54589</v>
      </c>
      <c r="DQ71" s="40"/>
      <c r="DR71" s="87"/>
      <c r="DS71" s="40"/>
      <c r="DT71" s="40">
        <f t="shared" si="2"/>
        <v>0</v>
      </c>
      <c r="DU71" s="67"/>
      <c r="DV71" s="85">
        <v>54589</v>
      </c>
      <c r="DW71" s="67"/>
      <c r="DX71" s="87"/>
      <c r="DY71" s="67"/>
      <c r="DZ71" s="67"/>
      <c r="EA71" s="40">
        <f t="shared" si="3"/>
        <v>0</v>
      </c>
      <c r="EB71" s="73"/>
      <c r="EC71" s="85">
        <v>54589</v>
      </c>
      <c r="ED71" s="67"/>
      <c r="EE71" s="87"/>
      <c r="EF71" s="67"/>
      <c r="EG71" s="67"/>
      <c r="EH71" s="40">
        <f t="shared" si="0"/>
        <v>0</v>
      </c>
      <c r="EI71" s="73"/>
      <c r="EJ71" s="85">
        <v>54589</v>
      </c>
      <c r="EK71" s="67"/>
      <c r="EL71" s="67"/>
      <c r="EM71" s="67"/>
      <c r="EN71" s="67"/>
      <c r="EO71" s="67"/>
      <c r="EP71" s="85">
        <v>54589</v>
      </c>
      <c r="EQ71" s="67"/>
      <c r="ER71" s="67"/>
      <c r="ES71" s="67"/>
      <c r="ET71" s="40">
        <f t="shared" si="4"/>
        <v>0</v>
      </c>
      <c r="EU71" s="67"/>
      <c r="EV71" s="85">
        <v>54589</v>
      </c>
      <c r="EW71" s="67"/>
      <c r="EX71" s="67"/>
      <c r="EY71" s="67"/>
      <c r="EZ71" s="40">
        <f t="shared" si="5"/>
        <v>0</v>
      </c>
      <c r="FA71" s="67"/>
      <c r="FB71" s="85">
        <v>54589</v>
      </c>
      <c r="FC71" s="67"/>
      <c r="FD71" s="67"/>
      <c r="FE71" s="67"/>
      <c r="FF71" s="67"/>
      <c r="FG71" s="40">
        <f t="shared" si="6"/>
        <v>0</v>
      </c>
      <c r="FH71" s="67"/>
      <c r="FI71" s="85">
        <v>54589</v>
      </c>
      <c r="FJ71" s="67"/>
      <c r="FK71" s="67"/>
      <c r="FL71" s="67"/>
      <c r="FM71" s="67"/>
      <c r="FN71" s="40">
        <f t="shared" si="7"/>
        <v>0</v>
      </c>
      <c r="FO71" s="67"/>
      <c r="FP71" s="85">
        <v>54589</v>
      </c>
      <c r="FQ71" s="67"/>
      <c r="FR71" s="67"/>
      <c r="FS71" s="67"/>
      <c r="FT71" s="67"/>
      <c r="FU71" s="40">
        <f t="shared" si="8"/>
        <v>0</v>
      </c>
      <c r="FV71" s="67"/>
      <c r="FW71" s="85">
        <v>54589</v>
      </c>
      <c r="FX71" s="67"/>
      <c r="FY71" s="67"/>
      <c r="FZ71" s="67"/>
      <c r="GA71" s="67"/>
      <c r="GB71" s="40">
        <f t="shared" si="9"/>
        <v>0</v>
      </c>
    </row>
    <row r="72" spans="6:184" x14ac:dyDescent="0.4">
      <c r="F72" s="85">
        <v>54788</v>
      </c>
      <c r="G72" s="85"/>
      <c r="H72" s="85">
        <v>54772</v>
      </c>
      <c r="I72" s="40"/>
      <c r="O72" s="85">
        <v>54788</v>
      </c>
      <c r="P72" s="85"/>
      <c r="Q72" s="85">
        <v>54772</v>
      </c>
      <c r="R72" s="40">
        <f t="shared" si="30"/>
        <v>143516263.55000001</v>
      </c>
      <c r="S72" s="40">
        <f t="shared" si="31"/>
        <v>17743475</v>
      </c>
      <c r="T72" s="40">
        <f t="shared" si="32"/>
        <v>43898910.299999997</v>
      </c>
      <c r="U72" s="40">
        <f t="shared" si="33"/>
        <v>0</v>
      </c>
      <c r="V72" s="40">
        <f t="shared" si="12"/>
        <v>205158648.85000002</v>
      </c>
      <c r="X72" s="85">
        <v>54772</v>
      </c>
      <c r="Y72" s="40">
        <v>0</v>
      </c>
      <c r="Z72" s="101"/>
      <c r="AA72" s="40">
        <f t="shared" si="34"/>
        <v>0</v>
      </c>
      <c r="AB72" s="40">
        <v>0</v>
      </c>
      <c r="AC72" s="40"/>
      <c r="AD72" s="40">
        <f t="shared" si="13"/>
        <v>0</v>
      </c>
      <c r="AF72" s="85">
        <v>54772</v>
      </c>
      <c r="AG72" s="40">
        <v>0</v>
      </c>
      <c r="AH72" s="101"/>
      <c r="AI72" s="40">
        <f t="shared" si="36"/>
        <v>0</v>
      </c>
      <c r="AJ72" s="40">
        <v>0</v>
      </c>
      <c r="AK72" s="40"/>
      <c r="AL72" s="40">
        <f t="shared" si="14"/>
        <v>0</v>
      </c>
      <c r="AN72" s="85">
        <v>54772</v>
      </c>
      <c r="AO72" s="40">
        <v>0</v>
      </c>
      <c r="AP72" s="101"/>
      <c r="AQ72" s="40">
        <f t="shared" si="37"/>
        <v>0</v>
      </c>
      <c r="AR72" s="40">
        <v>0</v>
      </c>
      <c r="AS72" s="40"/>
      <c r="AT72" s="40">
        <f t="shared" si="15"/>
        <v>0</v>
      </c>
      <c r="AV72" s="85">
        <v>54772</v>
      </c>
      <c r="AW72" s="40">
        <v>47075000</v>
      </c>
      <c r="AX72" s="101">
        <v>0.05</v>
      </c>
      <c r="AY72" s="40">
        <v>81660000</v>
      </c>
      <c r="AZ72" s="101">
        <v>0.04</v>
      </c>
      <c r="BA72" s="40">
        <f t="shared" si="16"/>
        <v>5462975</v>
      </c>
      <c r="BB72" s="40"/>
      <c r="BC72" s="40"/>
      <c r="BD72" s="40">
        <f t="shared" si="17"/>
        <v>134197975</v>
      </c>
      <c r="BF72" s="85">
        <v>54772</v>
      </c>
      <c r="BG72" s="40"/>
      <c r="BH72" s="40"/>
      <c r="BI72" s="40"/>
      <c r="BJ72" s="40"/>
      <c r="BK72" s="40"/>
      <c r="BL72" s="40">
        <f t="shared" si="38"/>
        <v>0</v>
      </c>
      <c r="BN72" s="85">
        <v>54772</v>
      </c>
      <c r="BO72" s="40">
        <v>0</v>
      </c>
      <c r="BP72" s="101"/>
      <c r="BQ72" s="40">
        <v>4750125</v>
      </c>
      <c r="BR72" s="40">
        <v>0</v>
      </c>
      <c r="BS72" s="40"/>
      <c r="BT72" s="40">
        <f t="shared" si="19"/>
        <v>4750125</v>
      </c>
      <c r="BV72" s="85">
        <v>54772</v>
      </c>
      <c r="BW72" s="40">
        <v>10311263.550000001</v>
      </c>
      <c r="BX72" s="101">
        <v>5.2499999999999998E-2</v>
      </c>
      <c r="BY72" s="40">
        <v>0</v>
      </c>
      <c r="BZ72" s="40">
        <v>43898910.299999997</v>
      </c>
      <c r="CA72" s="40">
        <f t="shared" si="20"/>
        <v>54210173.849999994</v>
      </c>
      <c r="CC72" s="85">
        <v>54772</v>
      </c>
      <c r="CD72" s="40">
        <v>0</v>
      </c>
      <c r="CE72" s="40"/>
      <c r="CF72" s="40">
        <v>3425625</v>
      </c>
      <c r="CG72" s="40">
        <v>0</v>
      </c>
      <c r="CH72" s="40">
        <f t="shared" si="21"/>
        <v>3425625</v>
      </c>
      <c r="CJ72" s="85">
        <v>54772</v>
      </c>
      <c r="CK72" s="40">
        <v>4470000</v>
      </c>
      <c r="CL72" s="101">
        <v>0.05</v>
      </c>
      <c r="CM72" s="40">
        <v>344750</v>
      </c>
      <c r="CN72" s="40">
        <f t="shared" si="22"/>
        <v>4814750</v>
      </c>
      <c r="CP72" s="85">
        <v>54772</v>
      </c>
      <c r="CT72" s="40">
        <f t="shared" si="24"/>
        <v>0</v>
      </c>
      <c r="CV72" s="85">
        <v>54772</v>
      </c>
      <c r="CW72" s="40">
        <v>0</v>
      </c>
      <c r="CX72" s="87">
        <v>0</v>
      </c>
      <c r="CY72" s="40">
        <v>3760000</v>
      </c>
      <c r="CZ72" s="40">
        <v>0</v>
      </c>
      <c r="DA72" s="40">
        <f t="shared" si="25"/>
        <v>3760000</v>
      </c>
      <c r="DC72" s="85">
        <v>54772</v>
      </c>
      <c r="DE72" s="87"/>
      <c r="DI72" s="85">
        <v>54772</v>
      </c>
      <c r="DJ72" s="40"/>
      <c r="DK72" s="122"/>
      <c r="DL72" s="40"/>
      <c r="DM72" s="40"/>
      <c r="DN72" s="40">
        <f t="shared" si="1"/>
        <v>0</v>
      </c>
      <c r="DP72" s="85">
        <v>54772</v>
      </c>
      <c r="DQ72" s="40"/>
      <c r="DR72" s="87"/>
      <c r="DS72" s="40"/>
      <c r="DT72" s="40">
        <f t="shared" si="2"/>
        <v>0</v>
      </c>
      <c r="DV72" s="85">
        <v>54772</v>
      </c>
      <c r="DX72" s="87"/>
      <c r="EA72" s="40">
        <f t="shared" si="3"/>
        <v>0</v>
      </c>
      <c r="EC72" s="85">
        <v>54772</v>
      </c>
      <c r="EE72" s="87"/>
      <c r="EH72" s="40">
        <f t="shared" si="0"/>
        <v>0</v>
      </c>
      <c r="EJ72" s="85">
        <v>54772</v>
      </c>
      <c r="EK72" s="67"/>
      <c r="EL72" s="67"/>
      <c r="EM72" s="67"/>
      <c r="EN72" s="67"/>
      <c r="EP72" s="85">
        <v>54772</v>
      </c>
      <c r="EQ72" s="67"/>
      <c r="ER72" s="67"/>
      <c r="ES72" s="67"/>
      <c r="ET72" s="40">
        <f t="shared" si="4"/>
        <v>0</v>
      </c>
      <c r="EV72" s="85">
        <v>54772</v>
      </c>
      <c r="EW72" s="67"/>
      <c r="EX72" s="67"/>
      <c r="EY72" s="67"/>
      <c r="EZ72" s="40">
        <f t="shared" si="5"/>
        <v>0</v>
      </c>
      <c r="FB72" s="85">
        <v>54772</v>
      </c>
      <c r="FC72" s="67"/>
      <c r="FD72" s="67"/>
      <c r="FE72" s="67"/>
      <c r="FF72" s="67"/>
      <c r="FG72" s="40">
        <f t="shared" si="6"/>
        <v>0</v>
      </c>
      <c r="FI72" s="85">
        <v>54772</v>
      </c>
      <c r="FJ72" s="67"/>
      <c r="FK72" s="67"/>
      <c r="FL72" s="67"/>
      <c r="FM72" s="67"/>
      <c r="FN72" s="40">
        <f t="shared" si="7"/>
        <v>0</v>
      </c>
      <c r="FP72" s="85">
        <v>54772</v>
      </c>
      <c r="FQ72" s="67"/>
      <c r="FR72" s="67"/>
      <c r="FS72" s="67"/>
      <c r="FT72" s="67"/>
      <c r="FU72" s="40">
        <f t="shared" si="8"/>
        <v>0</v>
      </c>
      <c r="FW72" s="85">
        <v>54772</v>
      </c>
      <c r="FX72" s="67"/>
      <c r="FY72" s="67"/>
      <c r="FZ72" s="67"/>
      <c r="GA72" s="67"/>
      <c r="GB72" s="40">
        <f t="shared" si="9"/>
        <v>0</v>
      </c>
    </row>
    <row r="73" spans="6:184" x14ac:dyDescent="0.4">
      <c r="F73" s="85">
        <v>54969</v>
      </c>
      <c r="G73" s="85"/>
      <c r="H73" s="85">
        <v>54954</v>
      </c>
      <c r="I73" s="40">
        <f>SUM(Y72:Y73,AG72:AG73,AO72:AO73,AW72:AW73,AY72:AY73,BG72:BG73,BO72:BO73,BW72:BW73,CD72:CD73,CK72:CK73,CQ72:CQ73,CW72:CW73,DD72:DD73,DJ72:DJ73,DQ72:DQ73,DW72:DW73,ED72:ED73,EK72:EK73,EQ72:EQ73,EW72:EW73,FC72:FC73,FJ72:FJ73,FQ72:FQ73,FX72:FX73)</f>
        <v>267161263.55000001</v>
      </c>
      <c r="J73" s="40">
        <f>SUM(AA72:AA73,AI72:AI73,AQ72:AQ73,BA72:BA73,BI72:BI73,BQ72:BQ73,BY72:BY73,CF72:CF73,CM72:CM73,CS72:CS73,CY72:CY73,DF72:DF73,DL72:DL73,DS72:DS73,DY72:DY73,EF72:EF73,EM72:EM73,ES72:ES73,EY72:EY73,FE72:FE73,FL72:FL73,FS72:FS73,FZ72:FZ73)</f>
        <v>32565125</v>
      </c>
      <c r="K73" s="40">
        <f>SUM(BB72:BB73,BJ72:BJ73,BR72:BR73,BZ72:BZ73,CG72:CG73,CZ72:CZ73,DM72:DM73,DZ72:DZ73,EG72:EG73,FF72:FF73,FM72:FM73,FT72:FT73,GA72:GA73)</f>
        <v>43898910.299999997</v>
      </c>
      <c r="L73" s="40">
        <f>SUM(AC72:AC73,AK72:AK73,AS72:AS73,BC72:BC73,BK72:BK73,BS72:BS73)</f>
        <v>0</v>
      </c>
      <c r="M73" s="40">
        <f>SUM(I73:L73)</f>
        <v>343625298.85000002</v>
      </c>
      <c r="O73" s="85">
        <v>54969</v>
      </c>
      <c r="P73" s="85"/>
      <c r="Q73" s="85">
        <v>54954</v>
      </c>
      <c r="R73" s="40">
        <f t="shared" si="30"/>
        <v>123645000</v>
      </c>
      <c r="S73" s="40">
        <f t="shared" si="31"/>
        <v>14821650</v>
      </c>
      <c r="T73" s="40">
        <f t="shared" si="32"/>
        <v>0</v>
      </c>
      <c r="U73" s="40">
        <f t="shared" si="33"/>
        <v>0</v>
      </c>
      <c r="V73" s="40">
        <f t="shared" si="12"/>
        <v>138466650</v>
      </c>
      <c r="X73" s="85">
        <v>54954</v>
      </c>
      <c r="Y73" s="40">
        <v>0</v>
      </c>
      <c r="Z73" s="101"/>
      <c r="AA73" s="40">
        <f t="shared" si="34"/>
        <v>0</v>
      </c>
      <c r="AB73" s="40">
        <v>0</v>
      </c>
      <c r="AC73" s="40"/>
      <c r="AD73" s="40">
        <f t="shared" si="13"/>
        <v>0</v>
      </c>
      <c r="AF73" s="85">
        <v>54954</v>
      </c>
      <c r="AG73" s="40">
        <v>0</v>
      </c>
      <c r="AH73" s="101"/>
      <c r="AI73" s="40">
        <f t="shared" si="36"/>
        <v>0</v>
      </c>
      <c r="AJ73" s="40">
        <v>0</v>
      </c>
      <c r="AK73" s="40"/>
      <c r="AL73" s="40">
        <f t="shared" si="14"/>
        <v>0</v>
      </c>
      <c r="AN73" s="85">
        <v>54954</v>
      </c>
      <c r="AO73" s="40">
        <v>0</v>
      </c>
      <c r="AP73" s="101"/>
      <c r="AQ73" s="40">
        <f t="shared" si="37"/>
        <v>0</v>
      </c>
      <c r="AR73" s="40">
        <v>0</v>
      </c>
      <c r="AS73" s="40"/>
      <c r="AT73" s="40">
        <f t="shared" si="15"/>
        <v>0</v>
      </c>
      <c r="AV73" s="85">
        <v>54954</v>
      </c>
      <c r="AW73" s="40">
        <v>36000000</v>
      </c>
      <c r="AX73" s="101">
        <v>0.05</v>
      </c>
      <c r="AY73" s="40">
        <v>87645000</v>
      </c>
      <c r="AZ73" s="101">
        <v>0.04</v>
      </c>
      <c r="BA73" s="40">
        <f>(AW73*AX73/2)+(AY73*AZ73/2)+BA74</f>
        <v>2652900</v>
      </c>
      <c r="BB73" s="40"/>
      <c r="BC73" s="40"/>
      <c r="BD73" s="40">
        <f t="shared" si="17"/>
        <v>126297900</v>
      </c>
      <c r="BF73" s="85">
        <v>54954</v>
      </c>
      <c r="BG73" s="40"/>
      <c r="BH73" s="40"/>
      <c r="BI73" s="40"/>
      <c r="BJ73" s="40"/>
      <c r="BK73" s="40"/>
      <c r="BL73" s="40">
        <f t="shared" si="38"/>
        <v>0</v>
      </c>
      <c r="BN73" s="85">
        <v>54954</v>
      </c>
      <c r="BO73" s="40">
        <v>0</v>
      </c>
      <c r="BP73" s="101"/>
      <c r="BQ73" s="40">
        <v>4750125</v>
      </c>
      <c r="BR73" s="40">
        <v>0</v>
      </c>
      <c r="BS73" s="40"/>
      <c r="BT73" s="40">
        <f t="shared" si="19"/>
        <v>4750125</v>
      </c>
      <c r="BV73" s="85">
        <v>54954</v>
      </c>
      <c r="BW73" s="40">
        <v>0</v>
      </c>
      <c r="BY73" s="40">
        <v>0</v>
      </c>
      <c r="BZ73" s="40">
        <v>0</v>
      </c>
      <c r="CA73" s="40">
        <f t="shared" si="20"/>
        <v>0</v>
      </c>
      <c r="CC73" s="85">
        <v>54954</v>
      </c>
      <c r="CD73" s="40">
        <v>0</v>
      </c>
      <c r="CE73" s="40"/>
      <c r="CF73" s="40">
        <v>3425625</v>
      </c>
      <c r="CG73" s="40">
        <v>0</v>
      </c>
      <c r="CH73" s="40">
        <f t="shared" si="21"/>
        <v>3425625</v>
      </c>
      <c r="CJ73" s="85">
        <v>54954</v>
      </c>
      <c r="CK73" s="40">
        <v>0</v>
      </c>
      <c r="CL73" s="40"/>
      <c r="CM73" s="40">
        <v>233000</v>
      </c>
      <c r="CN73" s="40">
        <f t="shared" si="22"/>
        <v>233000</v>
      </c>
      <c r="CP73" s="85">
        <v>54954</v>
      </c>
      <c r="CT73" s="40">
        <f t="shared" si="24"/>
        <v>0</v>
      </c>
      <c r="CV73" s="85">
        <v>54954</v>
      </c>
      <c r="CW73" s="40">
        <v>0</v>
      </c>
      <c r="CX73" s="87">
        <v>0</v>
      </c>
      <c r="CY73" s="40">
        <v>3760000</v>
      </c>
      <c r="CZ73" s="40">
        <v>0</v>
      </c>
      <c r="DA73" s="40">
        <f t="shared" ref="DA73:DA93" si="39">SUM(CW73,CY73,CZ73)</f>
        <v>3760000</v>
      </c>
      <c r="DC73" s="85">
        <v>54954</v>
      </c>
      <c r="DE73" s="87"/>
      <c r="DI73" s="85">
        <v>54954</v>
      </c>
      <c r="DJ73" s="40"/>
      <c r="DK73" s="122"/>
      <c r="DL73" s="40"/>
      <c r="DM73" s="40"/>
      <c r="DN73" s="40">
        <f t="shared" si="1"/>
        <v>0</v>
      </c>
      <c r="DP73" s="85">
        <v>54954</v>
      </c>
      <c r="DQ73" s="40"/>
      <c r="DR73" s="87"/>
      <c r="DS73" s="40"/>
      <c r="DT73" s="40">
        <f t="shared" si="2"/>
        <v>0</v>
      </c>
      <c r="DV73" s="85">
        <v>54954</v>
      </c>
      <c r="DX73" s="87"/>
      <c r="EA73" s="40">
        <f t="shared" si="3"/>
        <v>0</v>
      </c>
      <c r="EC73" s="85">
        <v>54954</v>
      </c>
      <c r="EE73" s="87"/>
      <c r="EH73" s="40">
        <f t="shared" ref="EH73:EH93" si="40">SUM(ED73,EF73,EG73)</f>
        <v>0</v>
      </c>
      <c r="EJ73" s="85">
        <v>54954</v>
      </c>
      <c r="EP73" s="85">
        <v>54954</v>
      </c>
      <c r="ET73" s="40">
        <f t="shared" si="4"/>
        <v>0</v>
      </c>
      <c r="EV73" s="85">
        <v>54954</v>
      </c>
      <c r="EZ73" s="40">
        <f t="shared" si="5"/>
        <v>0</v>
      </c>
      <c r="FB73" s="85">
        <v>54954</v>
      </c>
      <c r="FG73" s="40">
        <f t="shared" si="6"/>
        <v>0</v>
      </c>
      <c r="FI73" s="85">
        <v>54954</v>
      </c>
      <c r="FN73" s="40">
        <f t="shared" si="7"/>
        <v>0</v>
      </c>
      <c r="FP73" s="85">
        <v>54954</v>
      </c>
      <c r="FQ73" s="67"/>
      <c r="FR73" s="67"/>
      <c r="FS73" s="67"/>
      <c r="FT73" s="67"/>
      <c r="FU73" s="40">
        <f t="shared" si="8"/>
        <v>0</v>
      </c>
      <c r="FW73" s="85">
        <v>54954</v>
      </c>
      <c r="FX73" s="67"/>
      <c r="FY73" s="67"/>
      <c r="FZ73" s="67"/>
      <c r="GA73" s="67"/>
      <c r="GB73" s="40">
        <f t="shared" si="9"/>
        <v>0</v>
      </c>
    </row>
    <row r="74" spans="6:184" x14ac:dyDescent="0.4">
      <c r="F74" s="85">
        <v>55153</v>
      </c>
      <c r="G74" s="85"/>
      <c r="H74" s="85">
        <v>55137</v>
      </c>
      <c r="I74" s="40"/>
      <c r="O74" s="85">
        <v>55153</v>
      </c>
      <c r="P74" s="85"/>
      <c r="Q74" s="85">
        <v>55137</v>
      </c>
      <c r="R74" s="40">
        <f t="shared" si="30"/>
        <v>25645714.300000001</v>
      </c>
      <c r="S74" s="40">
        <f t="shared" si="31"/>
        <v>12168750</v>
      </c>
      <c r="T74" s="40">
        <f t="shared" si="32"/>
        <v>170938578.30000001</v>
      </c>
      <c r="U74" s="40">
        <f t="shared" si="33"/>
        <v>0</v>
      </c>
      <c r="V74" s="40">
        <f t="shared" si="12"/>
        <v>208753042.60000002</v>
      </c>
      <c r="X74" s="85">
        <v>55137</v>
      </c>
      <c r="Y74" s="40">
        <v>0</v>
      </c>
      <c r="Z74" s="101"/>
      <c r="AA74" s="40">
        <f t="shared" si="34"/>
        <v>0</v>
      </c>
      <c r="AB74" s="40">
        <v>0</v>
      </c>
      <c r="AC74" s="40"/>
      <c r="AD74" s="40">
        <f t="shared" si="13"/>
        <v>0</v>
      </c>
      <c r="AF74" s="85">
        <v>55137</v>
      </c>
      <c r="AG74" s="40">
        <v>0</v>
      </c>
      <c r="AH74" s="101"/>
      <c r="AI74" s="40">
        <f t="shared" si="36"/>
        <v>0</v>
      </c>
      <c r="AJ74" s="40">
        <v>0</v>
      </c>
      <c r="AK74" s="40"/>
      <c r="AL74" s="40">
        <f t="shared" si="14"/>
        <v>0</v>
      </c>
      <c r="AN74" s="85">
        <v>55137</v>
      </c>
      <c r="AO74" s="40">
        <v>0</v>
      </c>
      <c r="AP74" s="101"/>
      <c r="AQ74" s="40">
        <f t="shared" si="37"/>
        <v>0</v>
      </c>
      <c r="AR74" s="40">
        <v>0</v>
      </c>
      <c r="AS74" s="40"/>
      <c r="AT74" s="40">
        <f t="shared" si="15"/>
        <v>0</v>
      </c>
      <c r="AV74" s="85">
        <v>55137</v>
      </c>
      <c r="AW74" s="40"/>
      <c r="AX74" s="101"/>
      <c r="AY74" s="40"/>
      <c r="AZ74" s="101"/>
      <c r="BA74" s="40">
        <f t="shared" ref="BA74:BA93" si="41">(AW74*AX74/2)+(AY74*AZ74/2)+BA75</f>
        <v>0</v>
      </c>
      <c r="BB74" s="40"/>
      <c r="BC74" s="40"/>
      <c r="BD74" s="40">
        <f t="shared" si="17"/>
        <v>0</v>
      </c>
      <c r="BF74" s="85">
        <v>55137</v>
      </c>
      <c r="BG74" s="40"/>
      <c r="BH74" s="40"/>
      <c r="BI74" s="40"/>
      <c r="BJ74" s="40"/>
      <c r="BK74" s="40"/>
      <c r="BL74" s="40">
        <f t="shared" si="38"/>
        <v>0</v>
      </c>
      <c r="BN74" s="85">
        <v>55137</v>
      </c>
      <c r="BO74" s="40">
        <v>0</v>
      </c>
      <c r="BP74" s="101"/>
      <c r="BQ74" s="40">
        <v>4750125</v>
      </c>
      <c r="BR74" s="40">
        <v>0</v>
      </c>
      <c r="BS74" s="40"/>
      <c r="BT74" s="40">
        <f t="shared" si="19"/>
        <v>4750125</v>
      </c>
      <c r="BV74" s="85">
        <v>55137</v>
      </c>
      <c r="BW74" s="40">
        <v>612114.30000000005</v>
      </c>
      <c r="BX74" s="101">
        <v>5.2499999999999998E-2</v>
      </c>
      <c r="BY74" s="40">
        <v>0</v>
      </c>
      <c r="BZ74" s="40">
        <v>2777178.3</v>
      </c>
      <c r="CA74" s="40">
        <f t="shared" si="20"/>
        <v>3389292.5999999996</v>
      </c>
      <c r="CC74" s="85">
        <v>55137</v>
      </c>
      <c r="CD74" s="40">
        <v>0</v>
      </c>
      <c r="CE74" s="40"/>
      <c r="CF74" s="40">
        <v>3425625</v>
      </c>
      <c r="CG74" s="40">
        <v>0</v>
      </c>
      <c r="CH74" s="40">
        <f t="shared" si="21"/>
        <v>3425625</v>
      </c>
      <c r="CJ74" s="85">
        <v>55137</v>
      </c>
      <c r="CK74" s="40">
        <v>3195000</v>
      </c>
      <c r="CL74" s="101">
        <v>0.05</v>
      </c>
      <c r="CM74" s="40">
        <v>233000</v>
      </c>
      <c r="CN74" s="40">
        <f t="shared" si="22"/>
        <v>3428000</v>
      </c>
      <c r="CP74" s="85">
        <v>55137</v>
      </c>
      <c r="CT74" s="40">
        <f t="shared" si="24"/>
        <v>0</v>
      </c>
      <c r="CV74" s="85">
        <v>55137</v>
      </c>
      <c r="CW74" s="40">
        <v>21838600</v>
      </c>
      <c r="CX74" s="87">
        <v>5.7099999999999998E-2</v>
      </c>
      <c r="CY74" s="40">
        <v>3760000</v>
      </c>
      <c r="CZ74" s="40">
        <v>168161400</v>
      </c>
      <c r="DA74" s="40">
        <f t="shared" si="39"/>
        <v>193760000</v>
      </c>
      <c r="DC74" s="85">
        <v>55137</v>
      </c>
      <c r="DI74" s="85">
        <v>55137</v>
      </c>
      <c r="DJ74" s="40"/>
      <c r="DK74" s="40"/>
      <c r="DN74" s="40">
        <f t="shared" si="1"/>
        <v>0</v>
      </c>
      <c r="DP74" s="85">
        <v>55137</v>
      </c>
      <c r="DT74" s="40">
        <f t="shared" si="2"/>
        <v>0</v>
      </c>
      <c r="DV74" s="85">
        <v>55137</v>
      </c>
      <c r="EA74" s="40">
        <f t="shared" si="3"/>
        <v>0</v>
      </c>
      <c r="EC74" s="85">
        <v>55137</v>
      </c>
      <c r="EH74" s="40">
        <f t="shared" si="40"/>
        <v>0</v>
      </c>
      <c r="EJ74" s="85">
        <v>55137</v>
      </c>
      <c r="EP74" s="85">
        <v>55137</v>
      </c>
      <c r="ET74" s="40">
        <f t="shared" si="4"/>
        <v>0</v>
      </c>
      <c r="EV74" s="85">
        <v>55137</v>
      </c>
      <c r="EZ74" s="40">
        <f t="shared" si="5"/>
        <v>0</v>
      </c>
      <c r="FB74" s="85">
        <v>55137</v>
      </c>
      <c r="FG74" s="40">
        <f t="shared" si="6"/>
        <v>0</v>
      </c>
      <c r="FI74" s="85">
        <v>55137</v>
      </c>
      <c r="FN74" s="40">
        <f t="shared" si="7"/>
        <v>0</v>
      </c>
      <c r="FP74" s="85">
        <v>55137</v>
      </c>
      <c r="FU74" s="40">
        <f t="shared" si="8"/>
        <v>0</v>
      </c>
      <c r="FW74" s="85">
        <v>55137</v>
      </c>
      <c r="FX74" s="67"/>
      <c r="FY74" s="67"/>
      <c r="FZ74" s="67"/>
      <c r="GA74" s="67"/>
      <c r="GB74" s="40">
        <f t="shared" si="9"/>
        <v>0</v>
      </c>
    </row>
    <row r="75" spans="6:184" x14ac:dyDescent="0.4">
      <c r="F75" s="85">
        <v>55334</v>
      </c>
      <c r="G75" s="85"/>
      <c r="H75" s="85">
        <v>55319</v>
      </c>
      <c r="I75" s="40">
        <f>SUM(Y74:Y75,AG74:AG75,AO74:AO75,AW74:AW75,AY74:AY75,BG74:BG75,BO74:BO75,BW74:BW75,CD74:CD75,CK74:CK75,CQ74:CQ75,CW74:CW75,DD74:DD75,DJ74:DJ75,DQ74:DQ75,DW74:DW75,ED74:ED75,EK74:EK75,EQ74:EQ75,EW74:EW75,FC74:FC75,FJ74:FJ75,FQ74:FQ75,FX74:FX75)</f>
        <v>40863853.649999999</v>
      </c>
      <c r="J75" s="40">
        <f>SUM(AA74:AA75,AI74:AI75,AQ74:AQ75,BA74:BA75,BI74:BI75,BQ74:BQ75,BY74:BY75,CF74:CF75,CM74:CM75,CS74:CS75,CY74:CY75,DF74:DF75,DL74:DL75,DS74:DS75,DY74:DY75,EF74:EF75,EM74:EM75,ES74:ES75,EY74:EY75,FE74:FE75,FL74:FL75,FS74:FS75,FZ74:FZ75)</f>
        <v>24257625</v>
      </c>
      <c r="K75" s="40">
        <f>SUM(BB74:BB75,BJ74:BJ75,BR74:BR75,BZ74:BZ75,CG74:CG75,CZ74:CZ75,DM74:DM75,DZ74:DZ75,EG74:EG75,FF74:FF75,FM74:FM75,FT74:FT75,GA74:GA75)</f>
        <v>282121667.85000002</v>
      </c>
      <c r="L75" s="40">
        <f>SUM(AC74:AC75,AK74:AK75,AS74:AS75,BC74:BC75,BK74:BK75,BS74:BS75)</f>
        <v>0</v>
      </c>
      <c r="M75" s="40">
        <f>SUM(I75:L75)</f>
        <v>347243146.5</v>
      </c>
      <c r="O75" s="85">
        <v>55334</v>
      </c>
      <c r="P75" s="85"/>
      <c r="Q75" s="85">
        <v>55319</v>
      </c>
      <c r="R75" s="40">
        <f t="shared" si="30"/>
        <v>15218139.35</v>
      </c>
      <c r="S75" s="40">
        <f t="shared" si="31"/>
        <v>12088875</v>
      </c>
      <c r="T75" s="40">
        <f t="shared" si="32"/>
        <v>111183089.55</v>
      </c>
      <c r="U75" s="40">
        <f t="shared" si="33"/>
        <v>0</v>
      </c>
      <c r="V75" s="40">
        <f t="shared" si="12"/>
        <v>138490103.90000001</v>
      </c>
      <c r="X75" s="85">
        <v>55319</v>
      </c>
      <c r="Y75" s="40">
        <v>0</v>
      </c>
      <c r="Z75" s="101"/>
      <c r="AA75" s="40">
        <f t="shared" si="34"/>
        <v>0</v>
      </c>
      <c r="AB75" s="40">
        <v>0</v>
      </c>
      <c r="AC75" s="40"/>
      <c r="AD75" s="40">
        <f t="shared" si="13"/>
        <v>0</v>
      </c>
      <c r="AF75" s="85">
        <v>55319</v>
      </c>
      <c r="AG75" s="40">
        <v>0</v>
      </c>
      <c r="AH75" s="101"/>
      <c r="AI75" s="40">
        <f t="shared" si="36"/>
        <v>0</v>
      </c>
      <c r="AJ75" s="40">
        <v>0</v>
      </c>
      <c r="AK75" s="40"/>
      <c r="AL75" s="40">
        <f t="shared" si="14"/>
        <v>0</v>
      </c>
      <c r="AN75" s="85">
        <v>55319</v>
      </c>
      <c r="AO75" s="40">
        <v>0</v>
      </c>
      <c r="AP75" s="101"/>
      <c r="AQ75" s="40">
        <f t="shared" si="37"/>
        <v>0</v>
      </c>
      <c r="AR75" s="40">
        <v>0</v>
      </c>
      <c r="AS75" s="40"/>
      <c r="AT75" s="40">
        <f t="shared" si="15"/>
        <v>0</v>
      </c>
      <c r="AV75" s="85">
        <v>55319</v>
      </c>
      <c r="AW75" s="40"/>
      <c r="AX75" s="101"/>
      <c r="AY75" s="40"/>
      <c r="AZ75" s="101"/>
      <c r="BA75" s="40">
        <f t="shared" si="41"/>
        <v>0</v>
      </c>
      <c r="BB75" s="40"/>
      <c r="BC75" s="40"/>
      <c r="BD75" s="40">
        <f t="shared" si="17"/>
        <v>0</v>
      </c>
      <c r="BF75" s="85">
        <v>55319</v>
      </c>
      <c r="BG75" s="40"/>
      <c r="BH75" s="40"/>
      <c r="BI75" s="40"/>
      <c r="BJ75" s="40"/>
      <c r="BK75" s="40"/>
      <c r="BL75" s="40">
        <f t="shared" si="38"/>
        <v>0</v>
      </c>
      <c r="BN75" s="85">
        <v>55319</v>
      </c>
      <c r="BO75" s="40">
        <v>0</v>
      </c>
      <c r="BP75" s="101"/>
      <c r="BQ75" s="40">
        <v>4750125</v>
      </c>
      <c r="BR75" s="40">
        <v>0</v>
      </c>
      <c r="BS75" s="40"/>
      <c r="BT75" s="40">
        <f t="shared" si="19"/>
        <v>4750125</v>
      </c>
      <c r="BV75" s="85">
        <v>55319</v>
      </c>
      <c r="BW75" s="40">
        <v>0</v>
      </c>
      <c r="BY75" s="40">
        <v>0</v>
      </c>
      <c r="BZ75" s="40">
        <v>0</v>
      </c>
      <c r="CA75" s="40">
        <f t="shared" si="20"/>
        <v>0</v>
      </c>
      <c r="CC75" s="85">
        <v>55319</v>
      </c>
      <c r="CD75" s="40">
        <v>0</v>
      </c>
      <c r="CE75" s="40"/>
      <c r="CF75" s="40">
        <v>3425625</v>
      </c>
      <c r="CG75" s="40">
        <v>0</v>
      </c>
      <c r="CH75" s="40">
        <f t="shared" si="21"/>
        <v>3425625</v>
      </c>
      <c r="CJ75" s="85">
        <v>55319</v>
      </c>
      <c r="CK75" s="40">
        <v>1350000</v>
      </c>
      <c r="CL75" s="101">
        <v>0.05</v>
      </c>
      <c r="CM75" s="40">
        <v>153125</v>
      </c>
      <c r="CN75" s="40">
        <f t="shared" si="22"/>
        <v>1503125</v>
      </c>
      <c r="CP75" s="85">
        <v>55319</v>
      </c>
      <c r="CT75" s="40">
        <f t="shared" si="24"/>
        <v>0</v>
      </c>
      <c r="CV75" s="85">
        <v>55319</v>
      </c>
      <c r="CW75" s="40">
        <v>13868139.35</v>
      </c>
      <c r="CX75" s="87">
        <v>5.7299999999999997E-2</v>
      </c>
      <c r="CY75" s="40">
        <v>3760000</v>
      </c>
      <c r="CZ75" s="40">
        <v>111183089.55</v>
      </c>
      <c r="DA75" s="40">
        <f t="shared" si="39"/>
        <v>128811228.90000001</v>
      </c>
      <c r="DC75" s="85">
        <v>55319</v>
      </c>
      <c r="DI75" s="85">
        <v>55319</v>
      </c>
      <c r="DJ75" s="40"/>
      <c r="DK75" s="40"/>
      <c r="DN75" s="40">
        <f t="shared" si="1"/>
        <v>0</v>
      </c>
      <c r="DP75" s="85">
        <v>55319</v>
      </c>
      <c r="DT75" s="40">
        <f t="shared" si="2"/>
        <v>0</v>
      </c>
      <c r="DV75" s="85">
        <v>55319</v>
      </c>
      <c r="EA75" s="40">
        <f t="shared" si="3"/>
        <v>0</v>
      </c>
      <c r="EC75" s="85">
        <v>55319</v>
      </c>
      <c r="EH75" s="40">
        <f t="shared" si="40"/>
        <v>0</v>
      </c>
      <c r="EJ75" s="85">
        <v>55319</v>
      </c>
      <c r="EP75" s="85">
        <v>55319</v>
      </c>
      <c r="ET75" s="40">
        <f t="shared" si="4"/>
        <v>0</v>
      </c>
      <c r="EV75" s="85">
        <v>55319</v>
      </c>
      <c r="EZ75" s="40">
        <f t="shared" si="5"/>
        <v>0</v>
      </c>
      <c r="FB75" s="85">
        <v>55319</v>
      </c>
      <c r="FG75" s="40">
        <f t="shared" si="6"/>
        <v>0</v>
      </c>
      <c r="FI75" s="85">
        <v>55319</v>
      </c>
      <c r="FN75" s="40">
        <f t="shared" si="7"/>
        <v>0</v>
      </c>
      <c r="FP75" s="85">
        <v>55319</v>
      </c>
      <c r="FU75" s="40">
        <f t="shared" si="8"/>
        <v>0</v>
      </c>
      <c r="FW75" s="85">
        <v>55319</v>
      </c>
      <c r="GB75" s="40">
        <f t="shared" si="9"/>
        <v>0</v>
      </c>
    </row>
    <row r="76" spans="6:184" x14ac:dyDescent="0.4">
      <c r="F76" s="85">
        <v>55518</v>
      </c>
      <c r="G76" s="85"/>
      <c r="H76" s="85">
        <v>55502</v>
      </c>
      <c r="I76" s="40"/>
      <c r="O76" s="85">
        <v>55518</v>
      </c>
      <c r="P76" s="85"/>
      <c r="Q76" s="85">
        <v>55502</v>
      </c>
      <c r="R76" s="40">
        <f t="shared" si="30"/>
        <v>46433118.25</v>
      </c>
      <c r="S76" s="40">
        <f t="shared" si="31"/>
        <v>12055125</v>
      </c>
      <c r="T76" s="40">
        <f t="shared" si="32"/>
        <v>150258121.25</v>
      </c>
      <c r="U76" s="40">
        <f t="shared" si="33"/>
        <v>0</v>
      </c>
      <c r="V76" s="40">
        <f t="shared" si="12"/>
        <v>208746364.5</v>
      </c>
      <c r="X76" s="85">
        <v>55502</v>
      </c>
      <c r="Y76" s="40">
        <v>0</v>
      </c>
      <c r="Z76" s="101"/>
      <c r="AA76" s="40">
        <f t="shared" ref="AA76:AA92" si="42">Y76*Z76/2+AA77</f>
        <v>0</v>
      </c>
      <c r="AB76" s="40">
        <v>0</v>
      </c>
      <c r="AC76" s="40"/>
      <c r="AD76" s="40">
        <f t="shared" si="13"/>
        <v>0</v>
      </c>
      <c r="AF76" s="85">
        <v>55502</v>
      </c>
      <c r="AG76" s="40">
        <v>0</v>
      </c>
      <c r="AH76" s="101"/>
      <c r="AI76" s="40">
        <f t="shared" si="36"/>
        <v>0</v>
      </c>
      <c r="AJ76" s="40">
        <v>0</v>
      </c>
      <c r="AK76" s="40"/>
      <c r="AL76" s="40">
        <f t="shared" si="14"/>
        <v>0</v>
      </c>
      <c r="AN76" s="85">
        <v>55502</v>
      </c>
      <c r="AO76" s="40">
        <v>0</v>
      </c>
      <c r="AP76" s="101"/>
      <c r="AQ76" s="40">
        <f t="shared" si="37"/>
        <v>0</v>
      </c>
      <c r="AR76" s="40">
        <v>0</v>
      </c>
      <c r="AS76" s="40"/>
      <c r="AT76" s="40">
        <f t="shared" si="15"/>
        <v>0</v>
      </c>
      <c r="AV76" s="85">
        <v>55502</v>
      </c>
      <c r="AW76" s="40"/>
      <c r="AX76" s="101"/>
      <c r="AY76" s="40"/>
      <c r="AZ76" s="101"/>
      <c r="BA76" s="40">
        <f t="shared" si="41"/>
        <v>0</v>
      </c>
      <c r="BB76" s="40"/>
      <c r="BC76" s="40"/>
      <c r="BD76" s="40">
        <f t="shared" si="17"/>
        <v>0</v>
      </c>
      <c r="BF76" s="85">
        <v>55502</v>
      </c>
      <c r="BG76" s="40"/>
      <c r="BH76" s="40"/>
      <c r="BI76" s="40"/>
      <c r="BJ76" s="40"/>
      <c r="BK76" s="40"/>
      <c r="BL76" s="40">
        <f t="shared" ref="BL76:BL93" si="43">SUM(BG76,BI76,BJ76,BK76)</f>
        <v>0</v>
      </c>
      <c r="BN76" s="85">
        <v>55502</v>
      </c>
      <c r="BO76" s="40">
        <v>0</v>
      </c>
      <c r="BP76" s="101"/>
      <c r="BQ76" s="40">
        <v>4750125</v>
      </c>
      <c r="BR76" s="40">
        <v>0</v>
      </c>
      <c r="BS76" s="40"/>
      <c r="BT76" s="40">
        <f t="shared" si="19"/>
        <v>4750125</v>
      </c>
      <c r="BV76" s="85">
        <v>55502</v>
      </c>
      <c r="BW76" s="40">
        <v>579820.5</v>
      </c>
      <c r="BX76" s="101">
        <v>5.2499999999999998E-2</v>
      </c>
      <c r="BY76" s="40">
        <v>0</v>
      </c>
      <c r="BZ76" s="40">
        <v>2801419</v>
      </c>
      <c r="CA76" s="40">
        <f t="shared" si="20"/>
        <v>3381239.5</v>
      </c>
      <c r="CC76" s="85">
        <v>55502</v>
      </c>
      <c r="CD76" s="40">
        <v>0</v>
      </c>
      <c r="CE76" s="40"/>
      <c r="CF76" s="40">
        <v>3425625</v>
      </c>
      <c r="CG76" s="40">
        <v>0</v>
      </c>
      <c r="CH76" s="40">
        <f t="shared" si="21"/>
        <v>3425625</v>
      </c>
      <c r="CJ76" s="85">
        <v>55502</v>
      </c>
      <c r="CK76" s="40">
        <v>3035000</v>
      </c>
      <c r="CL76" s="101">
        <v>0.05</v>
      </c>
      <c r="CM76" s="40">
        <v>119375</v>
      </c>
      <c r="CN76" s="40">
        <f t="shared" si="22"/>
        <v>3154375</v>
      </c>
      <c r="CP76" s="85">
        <v>55502</v>
      </c>
      <c r="CT76" s="40">
        <f t="shared" si="24"/>
        <v>0</v>
      </c>
      <c r="CV76" s="85">
        <v>55502</v>
      </c>
      <c r="CW76" s="40">
        <v>42818297.75</v>
      </c>
      <c r="CX76" s="122" t="s">
        <v>96</v>
      </c>
      <c r="CY76" s="40">
        <v>3760000</v>
      </c>
      <c r="CZ76" s="40">
        <v>147456702.25</v>
      </c>
      <c r="DA76" s="40">
        <f t="shared" si="39"/>
        <v>194035000</v>
      </c>
      <c r="DC76" s="85">
        <v>55502</v>
      </c>
      <c r="DI76" s="85">
        <v>55502</v>
      </c>
      <c r="DJ76" s="40"/>
      <c r="DK76" s="40"/>
      <c r="DN76" s="40">
        <f t="shared" si="1"/>
        <v>0</v>
      </c>
      <c r="DP76" s="85">
        <v>55502</v>
      </c>
      <c r="DT76" s="40">
        <f t="shared" si="2"/>
        <v>0</v>
      </c>
      <c r="DV76" s="85">
        <v>55502</v>
      </c>
      <c r="EA76" s="40">
        <f t="shared" si="3"/>
        <v>0</v>
      </c>
      <c r="EC76" s="85">
        <v>55502</v>
      </c>
      <c r="EH76" s="40">
        <f t="shared" si="40"/>
        <v>0</v>
      </c>
      <c r="EJ76" s="85">
        <v>55502</v>
      </c>
      <c r="EP76" s="85">
        <v>55502</v>
      </c>
      <c r="ET76" s="40">
        <f t="shared" si="4"/>
        <v>0</v>
      </c>
      <c r="EV76" s="85">
        <v>55502</v>
      </c>
      <c r="EZ76" s="40">
        <f t="shared" si="5"/>
        <v>0</v>
      </c>
      <c r="FB76" s="85">
        <v>55502</v>
      </c>
      <c r="FG76" s="40">
        <f t="shared" si="6"/>
        <v>0</v>
      </c>
      <c r="FI76" s="85">
        <v>55502</v>
      </c>
      <c r="FN76" s="40">
        <f t="shared" si="7"/>
        <v>0</v>
      </c>
      <c r="FP76" s="85">
        <v>55502</v>
      </c>
      <c r="FU76" s="40">
        <f t="shared" si="8"/>
        <v>0</v>
      </c>
      <c r="FW76" s="85">
        <v>55502</v>
      </c>
      <c r="GB76" s="40">
        <f t="shared" si="9"/>
        <v>0</v>
      </c>
    </row>
    <row r="77" spans="6:184" x14ac:dyDescent="0.4">
      <c r="F77" s="85">
        <v>55700</v>
      </c>
      <c r="G77" s="85"/>
      <c r="H77" s="85">
        <v>55685</v>
      </c>
      <c r="I77" s="40">
        <f>SUM(Y76:Y77,AG76:AG77,AO76:AO77,AW76:AW77,AY76:AY77,BG76:BG77,BO76:BO77,BW76:BW77,CD76:CD77,CK76:CK77,CQ76:CQ77,CW76:CW77,DD76:DD77,DJ76:DJ77,DQ76:DQ77,DW76:DW77,ED76:ED77,EK76:EK77,EQ76:EQ77,EW76:EW77,FC76:FC77,FJ76:FJ77,FQ76:FQ77,FX76:FX77)</f>
        <v>173573118.25</v>
      </c>
      <c r="J77" s="40">
        <f>SUM(AA76:AA77,AI76:AI77,AQ76:AQ77,BA76:BA77,BI76:BI77,BQ76:BQ77,BY76:BY77,CF76:CF77,CM76:CM77,CS76:CS77,CY76:CY77,DF76:DF77,DL76:DL77,DS76:DS77,DY76:DY77,EF76:EF77,EM76:EM77,ES76:ES77,EY76:EY77,FE76:FE77,FL76:FL77,FS76:FS77,FZ76:FZ77)</f>
        <v>23409375</v>
      </c>
      <c r="K77" s="40">
        <f>SUM(BB76:BB77,BJ76:BJ77,BR76:BR77,BZ76:BZ77,CG76:CG77,CZ76:CZ77,DM76:DM77,DZ76:DZ77,EG76:EG77,FF76:FF77,FM76:FM77,FT76:FT77,GA76:GA77)</f>
        <v>150258121.25</v>
      </c>
      <c r="L77" s="40">
        <f>SUM(AC76:AC77,AK76:AK77,AS76:AS77,BC76:BC77,BK76:BK77,BS76:BS77)</f>
        <v>0</v>
      </c>
      <c r="M77" s="40">
        <f>SUM(I77:L77)</f>
        <v>347240614.5</v>
      </c>
      <c r="O77" s="85">
        <v>55700</v>
      </c>
      <c r="P77" s="85"/>
      <c r="Q77" s="85">
        <v>55685</v>
      </c>
      <c r="R77" s="40">
        <f t="shared" si="30"/>
        <v>127140000</v>
      </c>
      <c r="S77" s="40">
        <f t="shared" si="31"/>
        <v>11354250</v>
      </c>
      <c r="T77" s="40">
        <f t="shared" si="32"/>
        <v>0</v>
      </c>
      <c r="U77" s="40">
        <f t="shared" si="33"/>
        <v>0</v>
      </c>
      <c r="V77" s="40">
        <f t="shared" si="12"/>
        <v>138494250</v>
      </c>
      <c r="X77" s="85">
        <v>55685</v>
      </c>
      <c r="Y77" s="40">
        <v>0</v>
      </c>
      <c r="Z77" s="101"/>
      <c r="AA77" s="40">
        <f t="shared" si="42"/>
        <v>0</v>
      </c>
      <c r="AB77" s="40">
        <v>0</v>
      </c>
      <c r="AC77" s="40"/>
      <c r="AD77" s="40">
        <f t="shared" ref="AD77:AD93" si="44">SUM(Y77,AA77,AB77,AC77)</f>
        <v>0</v>
      </c>
      <c r="AF77" s="85">
        <v>55685</v>
      </c>
      <c r="AG77" s="40">
        <v>0</v>
      </c>
      <c r="AH77" s="101"/>
      <c r="AI77" s="40">
        <f t="shared" si="36"/>
        <v>0</v>
      </c>
      <c r="AJ77" s="40">
        <v>0</v>
      </c>
      <c r="AK77" s="40"/>
      <c r="AL77" s="40">
        <f t="shared" si="14"/>
        <v>0</v>
      </c>
      <c r="AN77" s="85">
        <v>55685</v>
      </c>
      <c r="AO77" s="40">
        <v>0</v>
      </c>
      <c r="AP77" s="101"/>
      <c r="AQ77" s="40">
        <f t="shared" si="37"/>
        <v>0</v>
      </c>
      <c r="AR77" s="40">
        <v>0</v>
      </c>
      <c r="AS77" s="40"/>
      <c r="AT77" s="40">
        <f t="shared" si="15"/>
        <v>0</v>
      </c>
      <c r="AV77" s="85">
        <v>55685</v>
      </c>
      <c r="AW77" s="40"/>
      <c r="AX77" s="101"/>
      <c r="AY77" s="40"/>
      <c r="AZ77" s="101"/>
      <c r="BA77" s="40">
        <f t="shared" si="41"/>
        <v>0</v>
      </c>
      <c r="BB77" s="40"/>
      <c r="BC77" s="40"/>
      <c r="BD77" s="40">
        <f t="shared" ref="BD77:BD93" si="45">SUM(AW77,AY77,BA77,BB77,BC77)</f>
        <v>0</v>
      </c>
      <c r="BF77" s="85">
        <v>55685</v>
      </c>
      <c r="BG77" s="40"/>
      <c r="BH77" s="40"/>
      <c r="BI77" s="40"/>
      <c r="BJ77" s="40"/>
      <c r="BK77" s="40"/>
      <c r="BL77" s="40">
        <f t="shared" si="43"/>
        <v>0</v>
      </c>
      <c r="BN77" s="85">
        <v>55685</v>
      </c>
      <c r="BO77" s="40">
        <v>0</v>
      </c>
      <c r="BP77" s="101"/>
      <c r="BQ77" s="40">
        <v>4750125</v>
      </c>
      <c r="BR77" s="40">
        <v>0</v>
      </c>
      <c r="BS77" s="40"/>
      <c r="BT77" s="40">
        <f t="shared" ref="BT77:BT93" si="46">SUM(BO77,BQ77,BR77,BS77)</f>
        <v>4750125</v>
      </c>
      <c r="BV77" s="85">
        <v>55685</v>
      </c>
      <c r="BW77" s="40">
        <v>0</v>
      </c>
      <c r="BY77" s="40">
        <v>0</v>
      </c>
      <c r="BZ77" s="40">
        <v>0</v>
      </c>
      <c r="CA77" s="40">
        <f t="shared" ref="CA77:CA93" si="47">SUM(BW77,BY77,BZ77)</f>
        <v>0</v>
      </c>
      <c r="CC77" s="85">
        <v>55685</v>
      </c>
      <c r="CD77" s="40">
        <v>0</v>
      </c>
      <c r="CE77" s="40"/>
      <c r="CF77" s="40">
        <v>3425625</v>
      </c>
      <c r="CG77" s="40">
        <v>0</v>
      </c>
      <c r="CH77" s="40">
        <f t="shared" ref="CH77:CH93" si="48">SUM(CD77,CF77,CG77)</f>
        <v>3425625</v>
      </c>
      <c r="CJ77" s="85">
        <v>55685</v>
      </c>
      <c r="CK77" s="40">
        <v>1740000</v>
      </c>
      <c r="CL77" s="101">
        <v>0.05</v>
      </c>
      <c r="CM77" s="40">
        <v>43500</v>
      </c>
      <c r="CN77" s="40">
        <f t="shared" ref="CN77:CN93" si="49">SUM(CK77,CM77)</f>
        <v>1783500</v>
      </c>
      <c r="CP77" s="85">
        <v>55685</v>
      </c>
      <c r="CT77" s="40">
        <f t="shared" ref="CT77:CT93" si="50">SUM(CQ77,CS77)</f>
        <v>0</v>
      </c>
      <c r="CV77" s="85">
        <v>55685</v>
      </c>
      <c r="CW77" s="40">
        <v>125400000</v>
      </c>
      <c r="CX77" s="87">
        <v>0.05</v>
      </c>
      <c r="CY77" s="40">
        <v>3135000</v>
      </c>
      <c r="CZ77" s="40">
        <v>0</v>
      </c>
      <c r="DA77" s="40">
        <f t="shared" si="39"/>
        <v>128535000</v>
      </c>
      <c r="DC77" s="85">
        <v>55685</v>
      </c>
      <c r="DI77" s="85">
        <v>55685</v>
      </c>
      <c r="DJ77" s="40"/>
      <c r="DK77" s="40"/>
      <c r="DN77" s="40">
        <f t="shared" ref="DN77:DN93" si="51">SUM(DJ77,DL77,DM77)</f>
        <v>0</v>
      </c>
      <c r="DP77" s="85">
        <v>55685</v>
      </c>
      <c r="DT77" s="40">
        <f t="shared" ref="DT77:DT93" si="52">SUM(DQ77,DS77)</f>
        <v>0</v>
      </c>
      <c r="DV77" s="85">
        <v>55685</v>
      </c>
      <c r="EA77" s="40">
        <f t="shared" ref="EA77:EA93" si="53">SUM(DW77,DY77,DZ77)</f>
        <v>0</v>
      </c>
      <c r="EC77" s="85">
        <v>55685</v>
      </c>
      <c r="EH77" s="40">
        <f t="shared" si="40"/>
        <v>0</v>
      </c>
      <c r="EJ77" s="85">
        <v>55685</v>
      </c>
      <c r="EP77" s="85">
        <v>55685</v>
      </c>
      <c r="ET77" s="40">
        <f t="shared" ref="ET77:ET93" si="54">SUM(EQ77,ES77)</f>
        <v>0</v>
      </c>
      <c r="EV77" s="85">
        <v>55685</v>
      </c>
      <c r="EZ77" s="40">
        <f t="shared" ref="EZ77:EZ93" si="55">SUM(EW77,EY77)</f>
        <v>0</v>
      </c>
      <c r="FB77" s="85">
        <v>55685</v>
      </c>
      <c r="FG77" s="40">
        <f t="shared" ref="FG77:FG93" si="56">SUM(FC77,FE77,FF77)</f>
        <v>0</v>
      </c>
      <c r="FI77" s="85">
        <v>55685</v>
      </c>
      <c r="FN77" s="40">
        <f t="shared" ref="FN77:FN93" si="57">SUM(FJ77,FL77,FM77)</f>
        <v>0</v>
      </c>
      <c r="FP77" s="85">
        <v>55685</v>
      </c>
      <c r="FU77" s="40">
        <f t="shared" ref="FU77:FU93" si="58">SUM(FQ77,FS77,FT77)</f>
        <v>0</v>
      </c>
      <c r="FW77" s="85">
        <v>55685</v>
      </c>
      <c r="GB77" s="40">
        <f t="shared" ref="GB77:GB93" si="59">SUM(FX77,FZ77,GA77)</f>
        <v>0</v>
      </c>
    </row>
    <row r="78" spans="6:184" x14ac:dyDescent="0.4">
      <c r="F78" s="85">
        <v>55884</v>
      </c>
      <c r="G78" s="85"/>
      <c r="H78" s="85">
        <v>55868</v>
      </c>
      <c r="I78" s="40"/>
      <c r="O78" s="85">
        <v>55884</v>
      </c>
      <c r="P78" s="85"/>
      <c r="Q78" s="85">
        <v>55868</v>
      </c>
      <c r="R78" s="40">
        <f t="shared" si="30"/>
        <v>24777137.699999999</v>
      </c>
      <c r="S78" s="40">
        <f t="shared" si="31"/>
        <v>8175750</v>
      </c>
      <c r="T78" s="40">
        <f t="shared" si="32"/>
        <v>176794160.5</v>
      </c>
      <c r="U78" s="40">
        <f t="shared" si="33"/>
        <v>0</v>
      </c>
      <c r="V78" s="40">
        <f t="shared" ref="V78:V93" si="60">SUM(R78:U78)</f>
        <v>209747048.19999999</v>
      </c>
      <c r="X78" s="85">
        <v>55868</v>
      </c>
      <c r="Y78" s="40">
        <v>0</v>
      </c>
      <c r="Z78" s="101"/>
      <c r="AA78" s="40">
        <f t="shared" si="42"/>
        <v>0</v>
      </c>
      <c r="AB78" s="40">
        <v>0</v>
      </c>
      <c r="AC78" s="40"/>
      <c r="AD78" s="40">
        <f t="shared" si="44"/>
        <v>0</v>
      </c>
      <c r="AF78" s="85">
        <v>55868</v>
      </c>
      <c r="AG78" s="40">
        <v>0</v>
      </c>
      <c r="AH78" s="101"/>
      <c r="AI78" s="40">
        <f t="shared" si="36"/>
        <v>0</v>
      </c>
      <c r="AJ78" s="40">
        <v>0</v>
      </c>
      <c r="AK78" s="40"/>
      <c r="AL78" s="40">
        <f t="shared" ref="AL78:AL93" si="61">SUM(AG78,AI78,AJ78,AK78)</f>
        <v>0</v>
      </c>
      <c r="AN78" s="85">
        <v>55868</v>
      </c>
      <c r="AO78" s="40">
        <v>0</v>
      </c>
      <c r="AP78" s="101"/>
      <c r="AQ78" s="40">
        <f t="shared" si="37"/>
        <v>0</v>
      </c>
      <c r="AR78" s="40">
        <v>0</v>
      </c>
      <c r="AS78" s="40"/>
      <c r="AT78" s="40">
        <f t="shared" ref="AT78:AT93" si="62">SUM(AO78,AQ78,AR78,AS78)</f>
        <v>0</v>
      </c>
      <c r="AV78" s="85">
        <v>55868</v>
      </c>
      <c r="AW78" s="40"/>
      <c r="AX78" s="101"/>
      <c r="AY78" s="40"/>
      <c r="AZ78" s="101"/>
      <c r="BA78" s="40">
        <f t="shared" si="41"/>
        <v>0</v>
      </c>
      <c r="BB78" s="40"/>
      <c r="BC78" s="40"/>
      <c r="BD78" s="40">
        <f t="shared" si="45"/>
        <v>0</v>
      </c>
      <c r="BF78" s="85">
        <v>55868</v>
      </c>
      <c r="BG78" s="40"/>
      <c r="BH78" s="40"/>
      <c r="BI78" s="40"/>
      <c r="BJ78" s="40"/>
      <c r="BK78" s="40"/>
      <c r="BL78" s="40">
        <f t="shared" si="43"/>
        <v>0</v>
      </c>
      <c r="BN78" s="85">
        <v>55868</v>
      </c>
      <c r="BO78" s="40">
        <v>223637.7</v>
      </c>
      <c r="BP78" s="101">
        <v>5.2499999999999998E-2</v>
      </c>
      <c r="BQ78" s="40">
        <v>4750125</v>
      </c>
      <c r="BR78" s="40">
        <v>1149960.5</v>
      </c>
      <c r="BS78" s="40"/>
      <c r="BT78" s="40">
        <f t="shared" si="46"/>
        <v>6123723.2000000002</v>
      </c>
      <c r="BV78" s="85">
        <v>55868</v>
      </c>
      <c r="BW78" s="40">
        <v>733950</v>
      </c>
      <c r="BX78" s="101">
        <v>5.2499999999999998E-2</v>
      </c>
      <c r="BY78" s="40">
        <v>0</v>
      </c>
      <c r="BZ78" s="40">
        <v>3773750</v>
      </c>
      <c r="CA78" s="40">
        <f t="shared" si="47"/>
        <v>4507700</v>
      </c>
      <c r="CC78" s="85">
        <v>55868</v>
      </c>
      <c r="CD78" s="40">
        <v>23819550</v>
      </c>
      <c r="CE78" s="84" t="s">
        <v>97</v>
      </c>
      <c r="CF78" s="40">
        <v>3425625</v>
      </c>
      <c r="CG78" s="40">
        <v>171870450</v>
      </c>
      <c r="CH78" s="40">
        <f t="shared" si="48"/>
        <v>199115625</v>
      </c>
      <c r="CJ78" s="85">
        <v>55868</v>
      </c>
      <c r="CK78" s="40">
        <v>0</v>
      </c>
      <c r="CL78" s="40"/>
      <c r="CM78" s="40">
        <v>0</v>
      </c>
      <c r="CN78" s="40">
        <f t="shared" si="49"/>
        <v>0</v>
      </c>
      <c r="CP78" s="85">
        <v>55868</v>
      </c>
      <c r="CT78" s="40">
        <f t="shared" si="50"/>
        <v>0</v>
      </c>
      <c r="CV78" s="85">
        <v>55868</v>
      </c>
      <c r="CW78" s="40"/>
      <c r="CX78" s="87"/>
      <c r="CY78" s="40"/>
      <c r="CZ78" s="40"/>
      <c r="DA78" s="40">
        <f t="shared" si="39"/>
        <v>0</v>
      </c>
      <c r="DC78" s="85">
        <v>55868</v>
      </c>
      <c r="DE78" s="87"/>
      <c r="DI78" s="85">
        <v>55868</v>
      </c>
      <c r="DJ78" s="40"/>
      <c r="DK78" s="87"/>
      <c r="DL78" s="40"/>
      <c r="DN78" s="40">
        <f t="shared" si="51"/>
        <v>0</v>
      </c>
      <c r="DP78" s="85">
        <v>55868</v>
      </c>
      <c r="DQ78" s="40"/>
      <c r="DR78" s="87"/>
      <c r="DS78" s="40"/>
      <c r="DT78" s="40">
        <f t="shared" si="52"/>
        <v>0</v>
      </c>
      <c r="DV78" s="85">
        <v>55868</v>
      </c>
      <c r="DX78" s="87"/>
      <c r="EA78" s="40">
        <f t="shared" si="53"/>
        <v>0</v>
      </c>
      <c r="EC78" s="85">
        <v>55868</v>
      </c>
      <c r="EE78" s="87"/>
      <c r="EH78" s="40">
        <f t="shared" si="40"/>
        <v>0</v>
      </c>
      <c r="EJ78" s="85">
        <v>55868</v>
      </c>
      <c r="EK78" s="67"/>
      <c r="EL78" s="67"/>
      <c r="EM78" s="67"/>
      <c r="EN78" s="67"/>
      <c r="EP78" s="85">
        <v>55868</v>
      </c>
      <c r="EQ78" s="67"/>
      <c r="ER78" s="67"/>
      <c r="ES78" s="67"/>
      <c r="ET78" s="40">
        <f t="shared" si="54"/>
        <v>0</v>
      </c>
      <c r="EV78" s="85">
        <v>55868</v>
      </c>
      <c r="EW78" s="67"/>
      <c r="EX78" s="67"/>
      <c r="EY78" s="67"/>
      <c r="EZ78" s="40">
        <f t="shared" si="55"/>
        <v>0</v>
      </c>
      <c r="FB78" s="85">
        <v>55868</v>
      </c>
      <c r="FC78" s="67"/>
      <c r="FD78" s="67"/>
      <c r="FE78" s="67"/>
      <c r="FF78" s="67"/>
      <c r="FG78" s="40">
        <f t="shared" si="56"/>
        <v>0</v>
      </c>
      <c r="FI78" s="85">
        <v>55868</v>
      </c>
      <c r="FJ78" s="67"/>
      <c r="FK78" s="67"/>
      <c r="FL78" s="67"/>
      <c r="FM78" s="67"/>
      <c r="FN78" s="40">
        <f t="shared" si="57"/>
        <v>0</v>
      </c>
      <c r="FP78" s="85">
        <v>55868</v>
      </c>
      <c r="FQ78" s="67"/>
      <c r="FR78" s="67"/>
      <c r="FS78" s="67"/>
      <c r="FT78" s="67"/>
      <c r="FU78" s="40">
        <f t="shared" si="58"/>
        <v>0</v>
      </c>
      <c r="FW78" s="85">
        <v>55868</v>
      </c>
      <c r="FX78" s="67"/>
      <c r="FY78" s="67"/>
      <c r="FZ78" s="67"/>
      <c r="GA78" s="67"/>
      <c r="GB78" s="40">
        <f t="shared" si="59"/>
        <v>0</v>
      </c>
    </row>
    <row r="79" spans="6:184" x14ac:dyDescent="0.4">
      <c r="F79" s="85">
        <v>56065</v>
      </c>
      <c r="G79" s="85"/>
      <c r="H79" s="85">
        <v>56050</v>
      </c>
      <c r="I79" s="40">
        <f>SUM(Y78:Y79,AG78:AG79,AO78:AO79,AW78:AW79,AY78:AY79,BG78:BG79,BO78:BO79,BW78:BW79,CD78:CD79,CK78:CK79,CQ78:CQ79,CW78:CW79,DD78:DD79,DJ78:DJ79,DQ78:DQ79,DW78:DW79,ED78:ED79,EK78:EK79,EQ78:EQ79,EW78:EW79,FC78:FC79,FJ78:FJ79,FQ78:FQ79,FX78:FX79)</f>
        <v>154112137.69999999</v>
      </c>
      <c r="J79" s="40">
        <f>SUM(AA78:AA79,AI78:AI79,AQ78:AQ79,BA78:BA79,BI78:BI79,BQ78:BQ79,BY78:BY79,CF78:CF79,CM78:CM79,CS78:CS79,CY78:CY79,DF78:DF79,DL78:DL79,DS78:DS79,DY78:DY79,EF78:EF79,EM78:EM79,ES78:ES79,EY78:EY79,FE78:FE79,FL78:FL79,FS78:FS79,FZ78:FZ79)</f>
        <v>16334250</v>
      </c>
      <c r="K79" s="40">
        <f>SUM(BB78:BB79,BJ78:BJ79,BR78:BR79,BZ78:BZ79,CG78:CG79,CZ78:CZ79,DM78:DM79,DZ78:DZ79,EG78:EG79,FF78:FF79,FM78:FM79,FT78:FT79,GA78:GA79)</f>
        <v>176794160.5</v>
      </c>
      <c r="L79" s="40">
        <f>SUM(AC78:AC79,AK78:AK79,AS78:AS79,BC78:BC79,BK78:BK79,BS78:BS79)</f>
        <v>0</v>
      </c>
      <c r="M79" s="40">
        <f>SUM(I79:L79)</f>
        <v>347240548.19999999</v>
      </c>
      <c r="O79" s="85">
        <v>56065</v>
      </c>
      <c r="P79" s="85"/>
      <c r="Q79" s="85">
        <v>56050</v>
      </c>
      <c r="R79" s="40">
        <f t="shared" ref="R79:R93" si="63">SUM(Y79,AG79,AO79,AW79,AY79,BG79,BO79,BW79,CD79,CK79,CQ79,CW79,DD79,DJ79,DQ79,DW79,ED79,EK79,EQ79,EW79,FC79,FJ79,FQ79,FX79)</f>
        <v>129335000</v>
      </c>
      <c r="S79" s="40">
        <f t="shared" ref="S79:S93" si="64">SUM(AA79,AI79,AQ79,BA79,BI79,BQ79,BY79,CF79,CM79,CS79,CY79,DF79,DL79,DS79,DY79,EF79,EM79,ES79,EY79,FE79,FL79,FS79,FZ79)</f>
        <v>8158500</v>
      </c>
      <c r="T79" s="40">
        <f t="shared" ref="T79:T93" si="65">SUM(BB79,BJ79,BR79,BZ79,CG79,CZ79,DM79,DZ79,EG79,FF79,FM79,FT79,GA79)</f>
        <v>0</v>
      </c>
      <c r="U79" s="40">
        <f t="shared" ref="U79:U93" si="66">SUM(AC79,AK79,AS79,BC79,BK79,BS79)</f>
        <v>0</v>
      </c>
      <c r="V79" s="40">
        <f t="shared" si="60"/>
        <v>137493500</v>
      </c>
      <c r="X79" s="85">
        <v>56050</v>
      </c>
      <c r="Y79" s="40">
        <v>0</v>
      </c>
      <c r="Z79" s="101"/>
      <c r="AA79" s="40">
        <f t="shared" si="42"/>
        <v>0</v>
      </c>
      <c r="AB79" s="40">
        <v>0</v>
      </c>
      <c r="AC79" s="40"/>
      <c r="AD79" s="40">
        <f t="shared" si="44"/>
        <v>0</v>
      </c>
      <c r="AF79" s="85">
        <v>56050</v>
      </c>
      <c r="AG79" s="40">
        <v>0</v>
      </c>
      <c r="AH79" s="101"/>
      <c r="AI79" s="40">
        <f t="shared" si="36"/>
        <v>0</v>
      </c>
      <c r="AJ79" s="40">
        <v>0</v>
      </c>
      <c r="AK79" s="40"/>
      <c r="AL79" s="40">
        <f t="shared" si="61"/>
        <v>0</v>
      </c>
      <c r="AN79" s="85">
        <v>56050</v>
      </c>
      <c r="AO79" s="40">
        <v>0</v>
      </c>
      <c r="AP79" s="101"/>
      <c r="AQ79" s="40">
        <f t="shared" si="37"/>
        <v>0</v>
      </c>
      <c r="AR79" s="40">
        <v>0</v>
      </c>
      <c r="AS79" s="40"/>
      <c r="AT79" s="40">
        <f t="shared" si="62"/>
        <v>0</v>
      </c>
      <c r="AV79" s="85">
        <v>56050</v>
      </c>
      <c r="AW79" s="40"/>
      <c r="AX79" s="101"/>
      <c r="AY79" s="40"/>
      <c r="AZ79" s="101"/>
      <c r="BA79" s="40">
        <f t="shared" si="41"/>
        <v>0</v>
      </c>
      <c r="BB79" s="40"/>
      <c r="BC79" s="40"/>
      <c r="BD79" s="40">
        <f t="shared" si="45"/>
        <v>0</v>
      </c>
      <c r="BF79" s="85">
        <v>56050</v>
      </c>
      <c r="BG79" s="40"/>
      <c r="BH79" s="40"/>
      <c r="BI79" s="40"/>
      <c r="BJ79" s="40"/>
      <c r="BK79" s="40"/>
      <c r="BL79" s="40">
        <f t="shared" si="43"/>
        <v>0</v>
      </c>
      <c r="BN79" s="85">
        <v>56050</v>
      </c>
      <c r="BO79" s="40">
        <v>0</v>
      </c>
      <c r="BP79" s="101"/>
      <c r="BQ79" s="40">
        <v>4750125</v>
      </c>
      <c r="BR79" s="40">
        <v>0</v>
      </c>
      <c r="BS79" s="40"/>
      <c r="BT79" s="40">
        <f t="shared" si="46"/>
        <v>4750125</v>
      </c>
      <c r="BV79" s="85">
        <v>56050</v>
      </c>
      <c r="BW79" s="40">
        <v>0</v>
      </c>
      <c r="BY79" s="40">
        <v>0</v>
      </c>
      <c r="BZ79" s="40">
        <v>0</v>
      </c>
      <c r="CA79" s="40">
        <f t="shared" si="47"/>
        <v>0</v>
      </c>
      <c r="CC79" s="85">
        <v>56050</v>
      </c>
      <c r="CD79" s="40">
        <v>129335000</v>
      </c>
      <c r="CE79" s="84" t="s">
        <v>98</v>
      </c>
      <c r="CF79" s="40">
        <v>3408375</v>
      </c>
      <c r="CG79" s="40">
        <v>0</v>
      </c>
      <c r="CH79" s="40">
        <f t="shared" si="48"/>
        <v>132743375</v>
      </c>
      <c r="CJ79" s="85">
        <v>56050</v>
      </c>
      <c r="CK79" s="40">
        <v>0</v>
      </c>
      <c r="CL79" s="40"/>
      <c r="CM79" s="40">
        <v>0</v>
      </c>
      <c r="CN79" s="40">
        <f t="shared" si="49"/>
        <v>0</v>
      </c>
      <c r="CP79" s="85">
        <v>56050</v>
      </c>
      <c r="CT79" s="40">
        <f t="shared" si="50"/>
        <v>0</v>
      </c>
      <c r="CV79" s="85">
        <v>56050</v>
      </c>
      <c r="CW79" s="40"/>
      <c r="CX79" s="87"/>
      <c r="CY79" s="40"/>
      <c r="CZ79" s="40"/>
      <c r="DA79" s="40">
        <f t="shared" si="39"/>
        <v>0</v>
      </c>
      <c r="DC79" s="85">
        <v>56050</v>
      </c>
      <c r="DE79" s="87"/>
      <c r="DI79" s="85">
        <v>56050</v>
      </c>
      <c r="DJ79" s="40"/>
      <c r="DK79" s="87"/>
      <c r="DL79" s="40"/>
      <c r="DN79" s="40">
        <f t="shared" si="51"/>
        <v>0</v>
      </c>
      <c r="DP79" s="85">
        <v>56050</v>
      </c>
      <c r="DQ79" s="40"/>
      <c r="DR79" s="87"/>
      <c r="DS79" s="40"/>
      <c r="DT79" s="40">
        <f t="shared" si="52"/>
        <v>0</v>
      </c>
      <c r="DV79" s="85">
        <v>56050</v>
      </c>
      <c r="DX79" s="87"/>
      <c r="EA79" s="40">
        <f t="shared" si="53"/>
        <v>0</v>
      </c>
      <c r="EC79" s="85">
        <v>56050</v>
      </c>
      <c r="EE79" s="87"/>
      <c r="EH79" s="40">
        <f t="shared" si="40"/>
        <v>0</v>
      </c>
      <c r="EJ79" s="85">
        <v>56050</v>
      </c>
      <c r="EK79" s="67"/>
      <c r="EL79" s="67"/>
      <c r="EM79" s="67"/>
      <c r="EN79" s="67"/>
      <c r="EP79" s="85">
        <v>56050</v>
      </c>
      <c r="EQ79" s="67"/>
      <c r="ER79" s="67"/>
      <c r="ES79" s="67"/>
      <c r="ET79" s="40">
        <f t="shared" si="54"/>
        <v>0</v>
      </c>
      <c r="EV79" s="85">
        <v>56050</v>
      </c>
      <c r="EW79" s="67"/>
      <c r="EX79" s="67"/>
      <c r="EY79" s="67"/>
      <c r="EZ79" s="40">
        <f t="shared" si="55"/>
        <v>0</v>
      </c>
      <c r="FB79" s="85">
        <v>56050</v>
      </c>
      <c r="FC79" s="67"/>
      <c r="FD79" s="67"/>
      <c r="FE79" s="67"/>
      <c r="FF79" s="67"/>
      <c r="FG79" s="40">
        <f t="shared" si="56"/>
        <v>0</v>
      </c>
      <c r="FI79" s="85">
        <v>56050</v>
      </c>
      <c r="FJ79" s="67"/>
      <c r="FK79" s="67"/>
      <c r="FL79" s="67"/>
      <c r="FM79" s="67"/>
      <c r="FN79" s="40">
        <f t="shared" si="57"/>
        <v>0</v>
      </c>
      <c r="FP79" s="85">
        <v>56050</v>
      </c>
      <c r="FQ79" s="67"/>
      <c r="FR79" s="67"/>
      <c r="FS79" s="67"/>
      <c r="FT79" s="67"/>
      <c r="FU79" s="40">
        <f t="shared" si="58"/>
        <v>0</v>
      </c>
      <c r="FW79" s="85">
        <v>56050</v>
      </c>
      <c r="FX79" s="67"/>
      <c r="FY79" s="67"/>
      <c r="FZ79" s="67"/>
      <c r="GA79" s="67"/>
      <c r="GB79" s="40">
        <f t="shared" si="59"/>
        <v>0</v>
      </c>
    </row>
    <row r="80" spans="6:184" x14ac:dyDescent="0.4">
      <c r="F80" s="85">
        <v>56249</v>
      </c>
      <c r="G80" s="85"/>
      <c r="H80" s="85">
        <v>56233</v>
      </c>
      <c r="I80" s="40"/>
      <c r="O80" s="85">
        <v>56249</v>
      </c>
      <c r="P80" s="85"/>
      <c r="Q80" s="85">
        <v>56233</v>
      </c>
      <c r="R80" s="40">
        <f t="shared" si="63"/>
        <v>32548480.649999999</v>
      </c>
      <c r="S80" s="40">
        <f t="shared" si="64"/>
        <v>4750125</v>
      </c>
      <c r="T80" s="40">
        <f t="shared" si="65"/>
        <v>177986684.5</v>
      </c>
      <c r="U80" s="40">
        <f t="shared" si="66"/>
        <v>0</v>
      </c>
      <c r="V80" s="40">
        <f t="shared" si="60"/>
        <v>215285290.15000001</v>
      </c>
      <c r="X80" s="85">
        <v>56233</v>
      </c>
      <c r="Y80" s="40">
        <v>0</v>
      </c>
      <c r="Z80" s="101"/>
      <c r="AA80" s="40">
        <f t="shared" si="42"/>
        <v>0</v>
      </c>
      <c r="AB80" s="40">
        <v>0</v>
      </c>
      <c r="AC80" s="40"/>
      <c r="AD80" s="40">
        <f t="shared" si="44"/>
        <v>0</v>
      </c>
      <c r="AF80" s="85">
        <v>56233</v>
      </c>
      <c r="AG80" s="40">
        <v>0</v>
      </c>
      <c r="AH80" s="101"/>
      <c r="AI80" s="40">
        <f t="shared" ref="AI80:AI93" si="67">ROUND(AG80*AH80/2+AI81,2)</f>
        <v>0</v>
      </c>
      <c r="AJ80" s="40">
        <v>0</v>
      </c>
      <c r="AK80" s="40"/>
      <c r="AL80" s="40">
        <f t="shared" si="61"/>
        <v>0</v>
      </c>
      <c r="AN80" s="85">
        <v>56233</v>
      </c>
      <c r="AO80" s="40">
        <v>0</v>
      </c>
      <c r="AP80" s="101"/>
      <c r="AQ80" s="40">
        <f t="shared" ref="AQ80:AQ93" si="68">ROUND(AO80*AP80/2+AQ81,2)</f>
        <v>0</v>
      </c>
      <c r="AR80" s="40">
        <v>0</v>
      </c>
      <c r="AS80" s="40"/>
      <c r="AT80" s="40">
        <f t="shared" si="62"/>
        <v>0</v>
      </c>
      <c r="AV80" s="85">
        <v>56233</v>
      </c>
      <c r="AW80" s="40"/>
      <c r="AX80" s="101"/>
      <c r="AY80" s="40"/>
      <c r="AZ80" s="101"/>
      <c r="BA80" s="40">
        <f t="shared" si="41"/>
        <v>0</v>
      </c>
      <c r="BB80" s="40"/>
      <c r="BC80" s="40"/>
      <c r="BD80" s="40">
        <f t="shared" si="45"/>
        <v>0</v>
      </c>
      <c r="BF80" s="85">
        <v>56233</v>
      </c>
      <c r="BG80" s="40"/>
      <c r="BH80" s="40"/>
      <c r="BI80" s="40"/>
      <c r="BJ80" s="40"/>
      <c r="BK80" s="40"/>
      <c r="BL80" s="40">
        <f t="shared" si="43"/>
        <v>0</v>
      </c>
      <c r="BN80" s="85">
        <v>56233</v>
      </c>
      <c r="BO80" s="40">
        <v>0</v>
      </c>
      <c r="BP80" s="101"/>
      <c r="BQ80" s="40">
        <v>4750125</v>
      </c>
      <c r="BR80" s="40">
        <v>0</v>
      </c>
      <c r="BS80" s="40"/>
      <c r="BT80" s="40">
        <f t="shared" si="46"/>
        <v>4750125</v>
      </c>
      <c r="BV80" s="85">
        <v>56233</v>
      </c>
      <c r="BW80" s="40">
        <v>32548480.649999999</v>
      </c>
      <c r="BX80" s="101">
        <v>5.2499999999999998E-2</v>
      </c>
      <c r="BY80" s="40">
        <v>0</v>
      </c>
      <c r="BZ80" s="40">
        <v>177986684.5</v>
      </c>
      <c r="CA80" s="40">
        <f t="shared" si="47"/>
        <v>210535165.15000001</v>
      </c>
      <c r="CC80" s="85">
        <v>56233</v>
      </c>
      <c r="CD80" s="40"/>
      <c r="CE80" s="40"/>
      <c r="CF80" s="40"/>
      <c r="CG80" s="40"/>
      <c r="CH80" s="40">
        <f t="shared" si="48"/>
        <v>0</v>
      </c>
      <c r="CJ80" s="85">
        <v>56233</v>
      </c>
      <c r="CL80" s="40"/>
      <c r="CN80" s="40">
        <f t="shared" si="49"/>
        <v>0</v>
      </c>
      <c r="CP80" s="85">
        <v>56233</v>
      </c>
      <c r="CT80" s="40">
        <f t="shared" si="50"/>
        <v>0</v>
      </c>
      <c r="CV80" s="85">
        <v>56233</v>
      </c>
      <c r="CW80" s="40"/>
      <c r="CX80" s="87"/>
      <c r="CY80" s="40"/>
      <c r="CZ80" s="40"/>
      <c r="DA80" s="40">
        <f t="shared" si="39"/>
        <v>0</v>
      </c>
      <c r="DC80" s="85">
        <v>56233</v>
      </c>
      <c r="DE80" s="87"/>
      <c r="DI80" s="85">
        <v>56233</v>
      </c>
      <c r="DJ80" s="40"/>
      <c r="DK80" s="87"/>
      <c r="DL80" s="40"/>
      <c r="DN80" s="40">
        <f t="shared" si="51"/>
        <v>0</v>
      </c>
      <c r="DP80" s="85">
        <v>56233</v>
      </c>
      <c r="DQ80" s="40"/>
      <c r="DR80" s="87"/>
      <c r="DS80" s="40"/>
      <c r="DT80" s="40">
        <f t="shared" si="52"/>
        <v>0</v>
      </c>
      <c r="DV80" s="85">
        <v>56233</v>
      </c>
      <c r="DX80" s="87"/>
      <c r="EA80" s="40">
        <f t="shared" si="53"/>
        <v>0</v>
      </c>
      <c r="EC80" s="85">
        <v>56233</v>
      </c>
      <c r="EE80" s="87"/>
      <c r="EH80" s="40">
        <f t="shared" si="40"/>
        <v>0</v>
      </c>
      <c r="EJ80" s="85">
        <v>56233</v>
      </c>
      <c r="EK80" s="67"/>
      <c r="EL80" s="67"/>
      <c r="EM80" s="67"/>
      <c r="EN80" s="67"/>
      <c r="EP80" s="85">
        <v>56233</v>
      </c>
      <c r="EQ80" s="67"/>
      <c r="ER80" s="67"/>
      <c r="ES80" s="67"/>
      <c r="ET80" s="40">
        <f t="shared" si="54"/>
        <v>0</v>
      </c>
      <c r="EV80" s="85">
        <v>56233</v>
      </c>
      <c r="EW80" s="67"/>
      <c r="EX80" s="67"/>
      <c r="EY80" s="67"/>
      <c r="EZ80" s="40">
        <f t="shared" si="55"/>
        <v>0</v>
      </c>
      <c r="FB80" s="85">
        <v>56233</v>
      </c>
      <c r="FC80" s="67"/>
      <c r="FD80" s="67"/>
      <c r="FE80" s="67"/>
      <c r="FF80" s="67"/>
      <c r="FG80" s="40">
        <f t="shared" si="56"/>
        <v>0</v>
      </c>
      <c r="FI80" s="85">
        <v>56233</v>
      </c>
      <c r="FJ80" s="67"/>
      <c r="FK80" s="67"/>
      <c r="FL80" s="67"/>
      <c r="FM80" s="67"/>
      <c r="FN80" s="40">
        <f t="shared" si="57"/>
        <v>0</v>
      </c>
      <c r="FP80" s="85">
        <v>56233</v>
      </c>
      <c r="FQ80" s="67"/>
      <c r="FR80" s="67"/>
      <c r="FS80" s="67"/>
      <c r="FT80" s="67"/>
      <c r="FU80" s="40">
        <f t="shared" si="58"/>
        <v>0</v>
      </c>
      <c r="FW80" s="85">
        <v>56233</v>
      </c>
      <c r="FX80" s="67"/>
      <c r="FY80" s="67"/>
      <c r="FZ80" s="67"/>
      <c r="GA80" s="67"/>
      <c r="GB80" s="40">
        <f t="shared" si="59"/>
        <v>0</v>
      </c>
    </row>
    <row r="81" spans="2:184" x14ac:dyDescent="0.4">
      <c r="F81" s="85">
        <v>56430</v>
      </c>
      <c r="G81" s="85"/>
      <c r="H81" s="85">
        <v>56415</v>
      </c>
      <c r="I81" s="40">
        <f>SUM(Y80:Y81,AG80:AG81,AO80:AO81,AW80:AW81,AY80:AY81,BG80:BG81,BO80:BO81,BW80:BW81,CD80:CD81,CK80:CK81,CQ80:CQ81,CW80:CW81,DD80:DD81,DJ80:DJ81,DQ80:DQ81,DW80:DW81,ED80:ED81,EK80:EK81,EQ80:EQ81,EW80:EW81,FC80:FC81,FJ80:FJ81,FQ80:FQ81,FX80:FX81)</f>
        <v>68697912.650000006</v>
      </c>
      <c r="J81" s="40">
        <f>SUM(AA80:AA81,AI80:AI81,AQ80:AQ81,BA80:BA81,BI80:BI81,BQ80:BQ81,BY80:BY81,CF80:CF81,CM80:CM81,CS80:CS81,CY80:CY81,DF80:DF81,DL80:DL81,DS80:DS81,DY80:DY81,EF80:EF81,EM80:EM81,ES80:ES81,EY80:EY81,FE80:FE81,FL80:FL81,FS80:FS81,FZ80:FZ81)</f>
        <v>9500250</v>
      </c>
      <c r="K81" s="40">
        <f>SUM(BB80:BB81,BJ80:BJ81,BR80:BR81,BZ80:BZ81,CG80:CG81,CZ80:CZ81,DM80:DM81,DZ80:DZ81,EG80:EG81,FF80:FF81,FM80:FM81,FT80:FT81,GA80:GA81)</f>
        <v>269045344.5</v>
      </c>
      <c r="L81" s="40">
        <f>SUM(AC80:AC81,AK80:AK81,AS80:AS81,BC80:BC81,BK80:BK81,BS80:BS81)</f>
        <v>0</v>
      </c>
      <c r="M81" s="40">
        <f>SUM(I81:L81)</f>
        <v>347243507.14999998</v>
      </c>
      <c r="O81" s="85">
        <v>56430</v>
      </c>
      <c r="P81" s="85"/>
      <c r="Q81" s="85">
        <v>56415</v>
      </c>
      <c r="R81" s="40">
        <f t="shared" si="63"/>
        <v>36149432</v>
      </c>
      <c r="S81" s="40">
        <f t="shared" si="64"/>
        <v>4750125</v>
      </c>
      <c r="T81" s="40">
        <f t="shared" si="65"/>
        <v>91058660</v>
      </c>
      <c r="U81" s="40">
        <f t="shared" si="66"/>
        <v>0</v>
      </c>
      <c r="V81" s="40">
        <f t="shared" si="60"/>
        <v>131958217</v>
      </c>
      <c r="X81" s="85">
        <v>56415</v>
      </c>
      <c r="Y81" s="40">
        <v>0</v>
      </c>
      <c r="Z81" s="157"/>
      <c r="AA81" s="40">
        <f t="shared" si="42"/>
        <v>0</v>
      </c>
      <c r="AB81" s="40">
        <v>0</v>
      </c>
      <c r="AC81" s="40"/>
      <c r="AD81" s="40">
        <f t="shared" si="44"/>
        <v>0</v>
      </c>
      <c r="AF81" s="85">
        <v>56415</v>
      </c>
      <c r="AG81" s="40">
        <v>0</v>
      </c>
      <c r="AH81" s="157"/>
      <c r="AI81" s="40">
        <f t="shared" si="67"/>
        <v>0</v>
      </c>
      <c r="AJ81" s="40">
        <v>0</v>
      </c>
      <c r="AK81" s="40"/>
      <c r="AL81" s="40">
        <f t="shared" si="61"/>
        <v>0</v>
      </c>
      <c r="AN81" s="85">
        <v>56415</v>
      </c>
      <c r="AO81" s="40">
        <v>0</v>
      </c>
      <c r="AP81" s="157"/>
      <c r="AQ81" s="40">
        <f t="shared" si="68"/>
        <v>0</v>
      </c>
      <c r="AR81" s="40">
        <v>0</v>
      </c>
      <c r="AS81" s="40"/>
      <c r="AT81" s="40">
        <f t="shared" si="62"/>
        <v>0</v>
      </c>
      <c r="AV81" s="85">
        <v>56415</v>
      </c>
      <c r="AW81" s="40"/>
      <c r="AX81" s="101"/>
      <c r="AY81" s="40"/>
      <c r="AZ81" s="101"/>
      <c r="BA81" s="40">
        <f t="shared" si="41"/>
        <v>0</v>
      </c>
      <c r="BB81" s="40"/>
      <c r="BC81" s="40"/>
      <c r="BD81" s="40">
        <f t="shared" si="45"/>
        <v>0</v>
      </c>
      <c r="BF81" s="85">
        <v>56415</v>
      </c>
      <c r="BG81" s="40"/>
      <c r="BH81" s="40"/>
      <c r="BI81" s="40"/>
      <c r="BJ81" s="40"/>
      <c r="BK81" s="40"/>
      <c r="BL81" s="40">
        <f t="shared" si="43"/>
        <v>0</v>
      </c>
      <c r="BN81" s="85">
        <v>56415</v>
      </c>
      <c r="BO81" s="40">
        <v>33947582</v>
      </c>
      <c r="BP81" s="157" t="s">
        <v>99</v>
      </c>
      <c r="BQ81" s="40">
        <v>4750125</v>
      </c>
      <c r="BR81" s="40">
        <v>78644210</v>
      </c>
      <c r="BS81" s="40"/>
      <c r="BT81" s="40">
        <f t="shared" si="46"/>
        <v>117341917</v>
      </c>
      <c r="BV81" s="85">
        <v>56415</v>
      </c>
      <c r="BW81" s="40">
        <v>2201850</v>
      </c>
      <c r="BX81" s="101">
        <v>5.2499999999999998E-2</v>
      </c>
      <c r="BY81" s="40">
        <v>0</v>
      </c>
      <c r="BZ81" s="40">
        <v>12414450</v>
      </c>
      <c r="CA81" s="40">
        <f t="shared" si="47"/>
        <v>14616300</v>
      </c>
      <c r="CC81" s="85">
        <v>56415</v>
      </c>
      <c r="CD81" s="40"/>
      <c r="CE81" s="40"/>
      <c r="CF81" s="40"/>
      <c r="CG81" s="40"/>
      <c r="CH81" s="40">
        <f t="shared" si="48"/>
        <v>0</v>
      </c>
      <c r="CJ81" s="85">
        <v>56415</v>
      </c>
      <c r="CL81" s="40"/>
      <c r="CN81" s="40">
        <f t="shared" si="49"/>
        <v>0</v>
      </c>
      <c r="CP81" s="85">
        <v>56415</v>
      </c>
      <c r="CT81" s="40">
        <f t="shared" si="50"/>
        <v>0</v>
      </c>
      <c r="CV81" s="85">
        <v>56415</v>
      </c>
      <c r="CW81" s="40"/>
      <c r="CX81" s="87"/>
      <c r="CY81" s="40"/>
      <c r="CZ81" s="40"/>
      <c r="DA81" s="40">
        <f t="shared" si="39"/>
        <v>0</v>
      </c>
      <c r="DC81" s="85">
        <v>56415</v>
      </c>
      <c r="DE81" s="87"/>
      <c r="DI81" s="85">
        <v>56415</v>
      </c>
      <c r="DJ81" s="40"/>
      <c r="DK81" s="87"/>
      <c r="DL81" s="40"/>
      <c r="DN81" s="40">
        <f t="shared" si="51"/>
        <v>0</v>
      </c>
      <c r="DP81" s="85">
        <v>56415</v>
      </c>
      <c r="DQ81" s="40"/>
      <c r="DR81" s="87"/>
      <c r="DS81" s="40"/>
      <c r="DT81" s="40">
        <f t="shared" si="52"/>
        <v>0</v>
      </c>
      <c r="DV81" s="85">
        <v>56415</v>
      </c>
      <c r="DX81" s="87"/>
      <c r="EA81" s="40">
        <f t="shared" si="53"/>
        <v>0</v>
      </c>
      <c r="EC81" s="85">
        <v>56415</v>
      </c>
      <c r="EE81" s="87"/>
      <c r="EH81" s="40">
        <f t="shared" si="40"/>
        <v>0</v>
      </c>
      <c r="EJ81" s="85">
        <v>56415</v>
      </c>
      <c r="EK81" s="67"/>
      <c r="EL81" s="67"/>
      <c r="EM81" s="67"/>
      <c r="EN81" s="67"/>
      <c r="EP81" s="85">
        <v>56415</v>
      </c>
      <c r="EQ81" s="67"/>
      <c r="ER81" s="67"/>
      <c r="ES81" s="67"/>
      <c r="ET81" s="40">
        <f t="shared" si="54"/>
        <v>0</v>
      </c>
      <c r="EV81" s="85">
        <v>56415</v>
      </c>
      <c r="EW81" s="67"/>
      <c r="EX81" s="67"/>
      <c r="EY81" s="67"/>
      <c r="EZ81" s="40">
        <f t="shared" si="55"/>
        <v>0</v>
      </c>
      <c r="FB81" s="85">
        <v>56415</v>
      </c>
      <c r="FC81" s="67"/>
      <c r="FD81" s="67"/>
      <c r="FE81" s="67"/>
      <c r="FF81" s="67"/>
      <c r="FG81" s="40">
        <f t="shared" si="56"/>
        <v>0</v>
      </c>
      <c r="FI81" s="85">
        <v>56415</v>
      </c>
      <c r="FJ81" s="67"/>
      <c r="FK81" s="67"/>
      <c r="FL81" s="67"/>
      <c r="FM81" s="67"/>
      <c r="FN81" s="40">
        <f t="shared" si="57"/>
        <v>0</v>
      </c>
      <c r="FP81" s="85">
        <v>56415</v>
      </c>
      <c r="FQ81" s="67"/>
      <c r="FR81" s="67"/>
      <c r="FS81" s="67"/>
      <c r="FT81" s="67"/>
      <c r="FU81" s="40">
        <f t="shared" si="58"/>
        <v>0</v>
      </c>
      <c r="FW81" s="85">
        <v>56415</v>
      </c>
      <c r="FX81" s="67"/>
      <c r="FY81" s="67"/>
      <c r="FZ81" s="67"/>
      <c r="GA81" s="67"/>
      <c r="GB81" s="40">
        <f t="shared" si="59"/>
        <v>0</v>
      </c>
    </row>
    <row r="82" spans="2:184" x14ac:dyDescent="0.4">
      <c r="F82" s="85">
        <v>56614</v>
      </c>
      <c r="G82" s="85"/>
      <c r="H82" s="85">
        <v>56598</v>
      </c>
      <c r="I82" s="40"/>
      <c r="O82" s="85">
        <v>56614</v>
      </c>
      <c r="P82" s="85"/>
      <c r="Q82" s="85">
        <v>56598</v>
      </c>
      <c r="R82" s="40">
        <f t="shared" si="63"/>
        <v>30978571.5</v>
      </c>
      <c r="S82" s="40">
        <f t="shared" si="64"/>
        <v>4250125</v>
      </c>
      <c r="T82" s="40">
        <f t="shared" si="65"/>
        <v>180062062</v>
      </c>
      <c r="U82" s="40">
        <f t="shared" si="66"/>
        <v>0</v>
      </c>
      <c r="V82" s="40">
        <f t="shared" si="60"/>
        <v>215290758.5</v>
      </c>
      <c r="X82" s="85">
        <v>56598</v>
      </c>
      <c r="Y82" s="40">
        <v>0</v>
      </c>
      <c r="Z82" s="101"/>
      <c r="AA82" s="40">
        <f t="shared" si="42"/>
        <v>0</v>
      </c>
      <c r="AB82" s="40">
        <v>0</v>
      </c>
      <c r="AC82" s="40"/>
      <c r="AD82" s="40">
        <f t="shared" si="44"/>
        <v>0</v>
      </c>
      <c r="AF82" s="85">
        <v>56598</v>
      </c>
      <c r="AG82" s="40">
        <v>0</v>
      </c>
      <c r="AH82" s="101"/>
      <c r="AI82" s="40">
        <f t="shared" si="67"/>
        <v>0</v>
      </c>
      <c r="AJ82" s="40">
        <v>0</v>
      </c>
      <c r="AK82" s="40"/>
      <c r="AL82" s="40">
        <f t="shared" si="61"/>
        <v>0</v>
      </c>
      <c r="AN82" s="85">
        <v>56598</v>
      </c>
      <c r="AO82" s="40">
        <v>0</v>
      </c>
      <c r="AP82" s="101"/>
      <c r="AQ82" s="40">
        <f t="shared" si="68"/>
        <v>0</v>
      </c>
      <c r="AR82" s="40">
        <v>0</v>
      </c>
      <c r="AS82" s="40"/>
      <c r="AT82" s="40">
        <f t="shared" si="62"/>
        <v>0</v>
      </c>
      <c r="AV82" s="85">
        <v>56598</v>
      </c>
      <c r="AW82" s="40"/>
      <c r="AX82" s="101"/>
      <c r="AY82" s="40"/>
      <c r="AZ82" s="101"/>
      <c r="BA82" s="40">
        <f t="shared" si="41"/>
        <v>0</v>
      </c>
      <c r="BB82" s="40"/>
      <c r="BC82" s="40"/>
      <c r="BD82" s="40">
        <f t="shared" si="45"/>
        <v>0</v>
      </c>
      <c r="BF82" s="85">
        <v>56598</v>
      </c>
      <c r="BG82" s="40"/>
      <c r="BH82" s="40"/>
      <c r="BI82" s="40"/>
      <c r="BJ82" s="40"/>
      <c r="BK82" s="40"/>
      <c r="BL82" s="40">
        <f t="shared" si="43"/>
        <v>0</v>
      </c>
      <c r="BN82" s="85">
        <v>56598</v>
      </c>
      <c r="BO82" s="40">
        <v>1558185.75</v>
      </c>
      <c r="BP82" s="101">
        <v>5.2499999999999998E-2</v>
      </c>
      <c r="BQ82" s="40">
        <v>4250125</v>
      </c>
      <c r="BR82" s="40">
        <v>9057447.75</v>
      </c>
      <c r="BS82" s="40"/>
      <c r="BT82" s="40">
        <f t="shared" si="46"/>
        <v>14865758.5</v>
      </c>
      <c r="BV82" s="85">
        <v>56598</v>
      </c>
      <c r="BW82" s="40">
        <v>29420385.75</v>
      </c>
      <c r="BX82" s="101">
        <v>5.2499999999999998E-2</v>
      </c>
      <c r="BY82" s="40">
        <v>0</v>
      </c>
      <c r="BZ82" s="40">
        <v>171004614.25</v>
      </c>
      <c r="CA82" s="40">
        <f t="shared" si="47"/>
        <v>200425000</v>
      </c>
      <c r="CC82" s="85">
        <v>56598</v>
      </c>
      <c r="CD82" s="40"/>
      <c r="CE82" s="40"/>
      <c r="CF82" s="40"/>
      <c r="CG82" s="40"/>
      <c r="CH82" s="40">
        <f t="shared" si="48"/>
        <v>0</v>
      </c>
      <c r="CJ82" s="85">
        <v>56598</v>
      </c>
      <c r="CL82" s="40"/>
      <c r="CN82" s="40">
        <f t="shared" si="49"/>
        <v>0</v>
      </c>
      <c r="CP82" s="85">
        <v>56598</v>
      </c>
      <c r="CT82" s="40">
        <f t="shared" si="50"/>
        <v>0</v>
      </c>
      <c r="CV82" s="85">
        <v>56598</v>
      </c>
      <c r="CW82" s="40"/>
      <c r="CX82" s="87"/>
      <c r="CY82" s="40"/>
      <c r="CZ82" s="40"/>
      <c r="DA82" s="40">
        <f t="shared" si="39"/>
        <v>0</v>
      </c>
      <c r="DC82" s="85">
        <v>56598</v>
      </c>
      <c r="DE82" s="87"/>
      <c r="DI82" s="85">
        <v>56598</v>
      </c>
      <c r="DJ82" s="40"/>
      <c r="DK82" s="87"/>
      <c r="DL82" s="40"/>
      <c r="DN82" s="40">
        <f t="shared" si="51"/>
        <v>0</v>
      </c>
      <c r="DP82" s="85">
        <v>56598</v>
      </c>
      <c r="DQ82" s="40"/>
      <c r="DR82" s="87"/>
      <c r="DS82" s="40"/>
      <c r="DT82" s="40">
        <f t="shared" si="52"/>
        <v>0</v>
      </c>
      <c r="DV82" s="85">
        <v>56598</v>
      </c>
      <c r="DX82" s="87"/>
      <c r="EA82" s="40">
        <f t="shared" si="53"/>
        <v>0</v>
      </c>
      <c r="EC82" s="85">
        <v>56598</v>
      </c>
      <c r="EE82" s="87"/>
      <c r="EH82" s="40">
        <f t="shared" si="40"/>
        <v>0</v>
      </c>
      <c r="EJ82" s="85">
        <v>56598</v>
      </c>
      <c r="EK82" s="67"/>
      <c r="EL82" s="67"/>
      <c r="EM82" s="67"/>
      <c r="EN82" s="67"/>
      <c r="EP82" s="85">
        <v>56598</v>
      </c>
      <c r="EQ82" s="67"/>
      <c r="ER82" s="67"/>
      <c r="ES82" s="67"/>
      <c r="ET82" s="40">
        <f t="shared" si="54"/>
        <v>0</v>
      </c>
      <c r="EV82" s="85">
        <v>56598</v>
      </c>
      <c r="EW82" s="67"/>
      <c r="EX82" s="67"/>
      <c r="EY82" s="67"/>
      <c r="EZ82" s="40">
        <f t="shared" si="55"/>
        <v>0</v>
      </c>
      <c r="FB82" s="85">
        <v>56598</v>
      </c>
      <c r="FC82" s="67"/>
      <c r="FD82" s="67"/>
      <c r="FE82" s="67"/>
      <c r="FF82" s="67"/>
      <c r="FG82" s="40">
        <f t="shared" si="56"/>
        <v>0</v>
      </c>
      <c r="FI82" s="85">
        <v>56598</v>
      </c>
      <c r="FJ82" s="67"/>
      <c r="FK82" s="67"/>
      <c r="FL82" s="67"/>
      <c r="FM82" s="67"/>
      <c r="FN82" s="40">
        <f t="shared" si="57"/>
        <v>0</v>
      </c>
      <c r="FP82" s="85">
        <v>56598</v>
      </c>
      <c r="FQ82" s="67"/>
      <c r="FR82" s="67"/>
      <c r="FS82" s="67"/>
      <c r="FT82" s="67"/>
      <c r="FU82" s="40">
        <f t="shared" si="58"/>
        <v>0</v>
      </c>
      <c r="FW82" s="85">
        <v>56598</v>
      </c>
      <c r="FX82" s="67"/>
      <c r="FY82" s="67"/>
      <c r="FZ82" s="67"/>
      <c r="GA82" s="67"/>
      <c r="GB82" s="40">
        <f t="shared" si="59"/>
        <v>0</v>
      </c>
    </row>
    <row r="83" spans="2:184" x14ac:dyDescent="0.4">
      <c r="F83" s="85">
        <v>56795</v>
      </c>
      <c r="G83" s="85"/>
      <c r="H83" s="85">
        <v>56780</v>
      </c>
      <c r="I83" s="40">
        <f>SUM(Y82:Y83,AG82:AG83,AO82:AO83,AW82:AW83,AY82:AY83,BG82:BG83,BO82:BO83,BW82:BW83,CD82:CD83,CK82:CK83,CQ82:CQ83,CW82:CW83,DD82:DD83,DJ82:DJ83,DQ82:DQ83,DW82:DW83,ED82:ED83,EK82:EK83,EQ82:EQ83,EW82:EW83,FC82:FC83,FJ82:FJ83,FQ82:FQ83,FX82:FX83)</f>
        <v>66383106.799999997</v>
      </c>
      <c r="J83" s="40">
        <f>SUM(AA82:AA83,AI82:AI83,AQ82:AQ83,BA82:BA83,BI82:BI83,BQ82:BQ83,BY82:BY83,CF82:CF83,CM82:CM83,CS82:CS83,CY82:CY83,DF82:DF83,DL82:DL83,DS82:DS83,DY82:DY83,EF82:EF83,EM82:EM83,ES82:ES83,EY82:EY83,FE82:FE83,FL82:FL83,FS82:FS83,FZ82:FZ83)</f>
        <v>8500250</v>
      </c>
      <c r="K83" s="40">
        <f>SUM(BB82:BB83,BJ82:BJ83,BR82:BR83,BZ82:BZ83,CG82:CG83,CZ82:CZ83,DM82:DM83,DZ82:DZ83,EG82:EG83,FF82:FF83,FM82:FM83,FT82:FT83,GA82:GA83)</f>
        <v>272361222.80000001</v>
      </c>
      <c r="L83" s="40">
        <f>SUM(AC82:AC83,AK82:AK83,AS82:AS83,BC82:BC83,BK82:BK83,BS82:BS83)</f>
        <v>0</v>
      </c>
      <c r="M83" s="40">
        <f>SUM(I83:L83)</f>
        <v>347244579.60000002</v>
      </c>
      <c r="O83" s="85">
        <v>56795</v>
      </c>
      <c r="P83" s="85"/>
      <c r="Q83" s="85">
        <v>56780</v>
      </c>
      <c r="R83" s="40">
        <f t="shared" si="63"/>
        <v>35404535.299999997</v>
      </c>
      <c r="S83" s="40">
        <f t="shared" si="64"/>
        <v>4250125</v>
      </c>
      <c r="T83" s="40">
        <f t="shared" si="65"/>
        <v>92299160.799999997</v>
      </c>
      <c r="U83" s="40">
        <f t="shared" si="66"/>
        <v>0</v>
      </c>
      <c r="V83" s="40">
        <f t="shared" si="60"/>
        <v>131953821.09999999</v>
      </c>
      <c r="X83" s="85">
        <v>56780</v>
      </c>
      <c r="Y83" s="40">
        <v>0</v>
      </c>
      <c r="Z83" s="157"/>
      <c r="AA83" s="40">
        <f t="shared" si="42"/>
        <v>0</v>
      </c>
      <c r="AB83" s="40">
        <v>0</v>
      </c>
      <c r="AC83" s="40"/>
      <c r="AD83" s="40">
        <f t="shared" si="44"/>
        <v>0</v>
      </c>
      <c r="AF83" s="85">
        <v>56780</v>
      </c>
      <c r="AG83" s="40">
        <v>0</v>
      </c>
      <c r="AH83" s="157"/>
      <c r="AI83" s="40">
        <f t="shared" si="67"/>
        <v>0</v>
      </c>
      <c r="AJ83" s="40">
        <v>0</v>
      </c>
      <c r="AK83" s="40"/>
      <c r="AL83" s="40">
        <f t="shared" si="61"/>
        <v>0</v>
      </c>
      <c r="AN83" s="85">
        <v>56780</v>
      </c>
      <c r="AO83" s="40">
        <v>0</v>
      </c>
      <c r="AP83" s="157"/>
      <c r="AQ83" s="40">
        <f t="shared" si="68"/>
        <v>0</v>
      </c>
      <c r="AR83" s="40">
        <v>0</v>
      </c>
      <c r="AS83" s="40"/>
      <c r="AT83" s="40">
        <f t="shared" si="62"/>
        <v>0</v>
      </c>
      <c r="AV83" s="85">
        <v>56780</v>
      </c>
      <c r="AW83" s="40"/>
      <c r="AX83" s="101"/>
      <c r="AY83" s="40"/>
      <c r="AZ83" s="101"/>
      <c r="BA83" s="40">
        <f t="shared" si="41"/>
        <v>0</v>
      </c>
      <c r="BB83" s="40"/>
      <c r="BC83" s="40"/>
      <c r="BD83" s="40">
        <f t="shared" si="45"/>
        <v>0</v>
      </c>
      <c r="BF83" s="85">
        <v>56780</v>
      </c>
      <c r="BG83" s="40"/>
      <c r="BH83" s="40"/>
      <c r="BI83" s="40"/>
      <c r="BJ83" s="40"/>
      <c r="BK83" s="40"/>
      <c r="BL83" s="40">
        <f t="shared" si="43"/>
        <v>0</v>
      </c>
      <c r="BN83" s="85">
        <v>56780</v>
      </c>
      <c r="BO83" s="40">
        <v>35404535.299999997</v>
      </c>
      <c r="BP83" s="157" t="s">
        <v>99</v>
      </c>
      <c r="BQ83" s="40">
        <v>4250125</v>
      </c>
      <c r="BR83" s="40">
        <v>92299160.799999997</v>
      </c>
      <c r="BS83" s="40"/>
      <c r="BT83" s="40">
        <f t="shared" si="46"/>
        <v>131953821.09999999</v>
      </c>
      <c r="BV83" s="85">
        <v>56780</v>
      </c>
      <c r="BW83" s="40">
        <v>0</v>
      </c>
      <c r="BY83" s="40">
        <v>0</v>
      </c>
      <c r="BZ83" s="40">
        <v>0</v>
      </c>
      <c r="CA83" s="40">
        <f t="shared" si="47"/>
        <v>0</v>
      </c>
      <c r="CC83" s="85">
        <v>56780</v>
      </c>
      <c r="CD83" s="40"/>
      <c r="CE83" s="40"/>
      <c r="CF83" s="40"/>
      <c r="CG83" s="40"/>
      <c r="CH83" s="40">
        <f t="shared" si="48"/>
        <v>0</v>
      </c>
      <c r="CJ83" s="85">
        <v>56780</v>
      </c>
      <c r="CL83" s="40"/>
      <c r="CN83" s="40">
        <f t="shared" si="49"/>
        <v>0</v>
      </c>
      <c r="CP83" s="85">
        <v>56780</v>
      </c>
      <c r="CT83" s="40">
        <f t="shared" si="50"/>
        <v>0</v>
      </c>
      <c r="CV83" s="85">
        <v>56780</v>
      </c>
      <c r="CW83" s="40"/>
      <c r="CX83" s="87"/>
      <c r="CY83" s="40"/>
      <c r="CZ83" s="40"/>
      <c r="DA83" s="40">
        <f t="shared" si="39"/>
        <v>0</v>
      </c>
      <c r="DC83" s="85">
        <v>56780</v>
      </c>
      <c r="DE83" s="87"/>
      <c r="DI83" s="85">
        <v>56780</v>
      </c>
      <c r="DJ83" s="40"/>
      <c r="DK83" s="87"/>
      <c r="DL83" s="40"/>
      <c r="DN83" s="40">
        <f t="shared" si="51"/>
        <v>0</v>
      </c>
      <c r="DP83" s="85">
        <v>56780</v>
      </c>
      <c r="DQ83" s="40"/>
      <c r="DR83" s="87"/>
      <c r="DS83" s="40"/>
      <c r="DT83" s="40">
        <f t="shared" si="52"/>
        <v>0</v>
      </c>
      <c r="DV83" s="85">
        <v>56780</v>
      </c>
      <c r="DX83" s="87"/>
      <c r="EA83" s="40">
        <f t="shared" si="53"/>
        <v>0</v>
      </c>
      <c r="EC83" s="85">
        <v>56780</v>
      </c>
      <c r="EE83" s="87"/>
      <c r="EH83" s="40">
        <f t="shared" si="40"/>
        <v>0</v>
      </c>
      <c r="EJ83" s="85">
        <v>56780</v>
      </c>
      <c r="EK83" s="67"/>
      <c r="EL83" s="67"/>
      <c r="EM83" s="67"/>
      <c r="EN83" s="67"/>
      <c r="EP83" s="85">
        <v>56780</v>
      </c>
      <c r="EQ83" s="67"/>
      <c r="ER83" s="67"/>
      <c r="ES83" s="67"/>
      <c r="ET83" s="40">
        <f t="shared" si="54"/>
        <v>0</v>
      </c>
      <c r="EV83" s="85">
        <v>56780</v>
      </c>
      <c r="EW83" s="67"/>
      <c r="EX83" s="67"/>
      <c r="EY83" s="67"/>
      <c r="EZ83" s="40">
        <f t="shared" si="55"/>
        <v>0</v>
      </c>
      <c r="FB83" s="85">
        <v>56780</v>
      </c>
      <c r="FC83" s="67"/>
      <c r="FD83" s="67"/>
      <c r="FE83" s="67"/>
      <c r="FF83" s="67"/>
      <c r="FG83" s="40">
        <f t="shared" si="56"/>
        <v>0</v>
      </c>
      <c r="FI83" s="85">
        <v>56780</v>
      </c>
      <c r="FJ83" s="67"/>
      <c r="FK83" s="67"/>
      <c r="FL83" s="67"/>
      <c r="FM83" s="67"/>
      <c r="FN83" s="40">
        <f t="shared" si="57"/>
        <v>0</v>
      </c>
      <c r="FP83" s="85">
        <v>56780</v>
      </c>
      <c r="FQ83" s="67"/>
      <c r="FR83" s="67"/>
      <c r="FS83" s="67"/>
      <c r="FT83" s="67"/>
      <c r="FU83" s="40">
        <f t="shared" si="58"/>
        <v>0</v>
      </c>
      <c r="FW83" s="85">
        <v>56780</v>
      </c>
      <c r="FX83" s="67"/>
      <c r="FY83" s="67"/>
      <c r="FZ83" s="67"/>
      <c r="GA83" s="67"/>
      <c r="GB83" s="40">
        <f t="shared" si="59"/>
        <v>0</v>
      </c>
    </row>
    <row r="84" spans="2:184" x14ac:dyDescent="0.4">
      <c r="F84" s="85">
        <v>56979</v>
      </c>
      <c r="G84" s="85"/>
      <c r="H84" s="85">
        <v>56963</v>
      </c>
      <c r="I84" s="40"/>
      <c r="O84" s="85">
        <v>56979</v>
      </c>
      <c r="P84" s="85"/>
      <c r="Q84" s="85">
        <v>56963</v>
      </c>
      <c r="R84" s="40">
        <f t="shared" si="63"/>
        <v>42944037.049999997</v>
      </c>
      <c r="S84" s="40">
        <f t="shared" si="64"/>
        <v>3750125</v>
      </c>
      <c r="T84" s="40">
        <f t="shared" si="65"/>
        <v>141683286.59999999</v>
      </c>
      <c r="U84" s="40">
        <f t="shared" si="66"/>
        <v>0</v>
      </c>
      <c r="V84" s="40">
        <f t="shared" si="60"/>
        <v>188377448.64999998</v>
      </c>
      <c r="X84" s="85">
        <v>56963</v>
      </c>
      <c r="Y84" s="40">
        <v>0</v>
      </c>
      <c r="Z84" s="157"/>
      <c r="AA84" s="40">
        <f t="shared" si="42"/>
        <v>0</v>
      </c>
      <c r="AB84" s="40">
        <v>0</v>
      </c>
      <c r="AC84" s="40"/>
      <c r="AD84" s="40">
        <f t="shared" si="44"/>
        <v>0</v>
      </c>
      <c r="AF84" s="85">
        <v>56963</v>
      </c>
      <c r="AG84" s="40">
        <v>0</v>
      </c>
      <c r="AH84" s="157"/>
      <c r="AI84" s="40">
        <f t="shared" si="67"/>
        <v>0</v>
      </c>
      <c r="AJ84" s="40">
        <v>0</v>
      </c>
      <c r="AK84" s="40"/>
      <c r="AL84" s="40">
        <f t="shared" si="61"/>
        <v>0</v>
      </c>
      <c r="AN84" s="85">
        <v>56963</v>
      </c>
      <c r="AO84" s="40">
        <v>0</v>
      </c>
      <c r="AP84" s="157"/>
      <c r="AQ84" s="40">
        <f t="shared" si="68"/>
        <v>0</v>
      </c>
      <c r="AR84" s="40">
        <v>0</v>
      </c>
      <c r="AS84" s="40"/>
      <c r="AT84" s="40">
        <f t="shared" si="62"/>
        <v>0</v>
      </c>
      <c r="AV84" s="85">
        <v>56963</v>
      </c>
      <c r="AW84" s="40"/>
      <c r="AX84" s="101"/>
      <c r="AY84" s="40"/>
      <c r="AZ84" s="101"/>
      <c r="BA84" s="40">
        <f t="shared" si="41"/>
        <v>0</v>
      </c>
      <c r="BB84" s="40"/>
      <c r="BC84" s="40"/>
      <c r="BD84" s="40">
        <f t="shared" si="45"/>
        <v>0</v>
      </c>
      <c r="BF84" s="85">
        <v>56963</v>
      </c>
      <c r="BG84" s="40"/>
      <c r="BH84" s="40"/>
      <c r="BI84" s="40"/>
      <c r="BJ84" s="40"/>
      <c r="BK84" s="40"/>
      <c r="BL84" s="40">
        <f t="shared" si="43"/>
        <v>0</v>
      </c>
      <c r="BN84" s="85">
        <v>56963</v>
      </c>
      <c r="BO84" s="40">
        <v>42944037.049999997</v>
      </c>
      <c r="BP84" s="157" t="s">
        <v>99</v>
      </c>
      <c r="BQ84" s="40">
        <v>3750125</v>
      </c>
      <c r="BR84" s="40">
        <v>141683286.59999999</v>
      </c>
      <c r="BS84" s="40"/>
      <c r="BT84" s="40">
        <f t="shared" si="46"/>
        <v>188377448.64999998</v>
      </c>
      <c r="BV84" s="85">
        <v>56963</v>
      </c>
      <c r="BW84" s="40">
        <v>0</v>
      </c>
      <c r="BY84" s="40">
        <v>0</v>
      </c>
      <c r="BZ84" s="40">
        <v>0</v>
      </c>
      <c r="CA84" s="40">
        <f t="shared" si="47"/>
        <v>0</v>
      </c>
      <c r="CC84" s="85">
        <v>56963</v>
      </c>
      <c r="CD84" s="40"/>
      <c r="CE84" s="40"/>
      <c r="CF84" s="40"/>
      <c r="CG84" s="40"/>
      <c r="CH84" s="40">
        <f t="shared" si="48"/>
        <v>0</v>
      </c>
      <c r="CJ84" s="85">
        <v>56963</v>
      </c>
      <c r="CL84" s="40"/>
      <c r="CN84" s="40">
        <f t="shared" si="49"/>
        <v>0</v>
      </c>
      <c r="CP84" s="85">
        <v>56963</v>
      </c>
      <c r="CT84" s="40">
        <f t="shared" si="50"/>
        <v>0</v>
      </c>
      <c r="CV84" s="85">
        <v>56963</v>
      </c>
      <c r="CW84" s="40"/>
      <c r="CX84" s="87"/>
      <c r="CY84" s="40"/>
      <c r="CZ84" s="40"/>
      <c r="DA84" s="40">
        <f t="shared" si="39"/>
        <v>0</v>
      </c>
      <c r="DC84" s="85">
        <v>56963</v>
      </c>
      <c r="DE84" s="87"/>
      <c r="DI84" s="85">
        <v>56963</v>
      </c>
      <c r="DJ84" s="40"/>
      <c r="DK84" s="87"/>
      <c r="DL84" s="40"/>
      <c r="DN84" s="40">
        <f t="shared" si="51"/>
        <v>0</v>
      </c>
      <c r="DP84" s="85">
        <v>56963</v>
      </c>
      <c r="DQ84" s="40"/>
      <c r="DR84" s="87"/>
      <c r="DS84" s="40"/>
      <c r="DT84" s="40">
        <f t="shared" si="52"/>
        <v>0</v>
      </c>
      <c r="DV84" s="85">
        <v>56963</v>
      </c>
      <c r="DX84" s="87"/>
      <c r="EA84" s="40">
        <f t="shared" si="53"/>
        <v>0</v>
      </c>
      <c r="EC84" s="85">
        <v>56963</v>
      </c>
      <c r="EE84" s="87"/>
      <c r="EH84" s="40">
        <f t="shared" si="40"/>
        <v>0</v>
      </c>
      <c r="EJ84" s="85">
        <v>56963</v>
      </c>
      <c r="EK84" s="67"/>
      <c r="EL84" s="67"/>
      <c r="EM84" s="67"/>
      <c r="EN84" s="67"/>
      <c r="EP84" s="85">
        <v>56963</v>
      </c>
      <c r="EQ84" s="67"/>
      <c r="ER84" s="67"/>
      <c r="ES84" s="67"/>
      <c r="ET84" s="40">
        <f t="shared" si="54"/>
        <v>0</v>
      </c>
      <c r="EV84" s="85">
        <v>56963</v>
      </c>
      <c r="EW84" s="67"/>
      <c r="EX84" s="67"/>
      <c r="EY84" s="67"/>
      <c r="EZ84" s="40">
        <f t="shared" si="55"/>
        <v>0</v>
      </c>
      <c r="FB84" s="85">
        <v>56963</v>
      </c>
      <c r="FC84" s="67"/>
      <c r="FD84" s="67"/>
      <c r="FE84" s="67"/>
      <c r="FF84" s="67"/>
      <c r="FG84" s="40">
        <f t="shared" si="56"/>
        <v>0</v>
      </c>
      <c r="FI84" s="85">
        <v>56963</v>
      </c>
      <c r="FJ84" s="67"/>
      <c r="FK84" s="67"/>
      <c r="FL84" s="67"/>
      <c r="FM84" s="67"/>
      <c r="FN84" s="40">
        <f t="shared" si="57"/>
        <v>0</v>
      </c>
      <c r="FP84" s="85">
        <v>56963</v>
      </c>
      <c r="FQ84" s="67"/>
      <c r="FR84" s="67"/>
      <c r="FS84" s="67"/>
      <c r="FT84" s="67"/>
      <c r="FU84" s="40">
        <f t="shared" si="58"/>
        <v>0</v>
      </c>
      <c r="FW84" s="85">
        <v>56963</v>
      </c>
      <c r="FX84" s="67"/>
      <c r="FY84" s="67"/>
      <c r="FZ84" s="67"/>
      <c r="GA84" s="67"/>
      <c r="GB84" s="40">
        <f t="shared" si="59"/>
        <v>0</v>
      </c>
    </row>
    <row r="85" spans="2:184" x14ac:dyDescent="0.4">
      <c r="F85" s="85">
        <v>57161</v>
      </c>
      <c r="G85" s="85"/>
      <c r="H85" s="85">
        <v>57146</v>
      </c>
      <c r="I85" s="40">
        <f>SUM(Y84:Y85,AG84:AG85,AO84:AO85,AW84:AW85,AY84:AY85,BG84:BG85,BO84:BO85,BW84:BW85,CD84:CD85,CK84:CK85,CQ84:CQ85,CW84:CW85,DD84:DD85,DJ84:DJ85,DQ84:DQ85,DW84:DW85,ED84:ED85,EK84:EK85,EQ84:EQ85,EW84:EW85,FC84:FC85,FJ84:FJ85,FQ84:FQ85,FX84:FX85)</f>
        <v>69562466.799999997</v>
      </c>
      <c r="J85" s="40">
        <f>SUM(AA84:AA85,AI84:AI85,AQ84:AQ85,BA84:BA85,BI84:BI85,BQ84:BQ85,BY84:BY85,CF84:CF85,CM84:CM85,CS84:CS85,CY84:CY85,DF84:DF85,DL84:DL85,DS84:DS85,DY84:DY85,EF84:EF85,EM84:EM85,ES84:ES85,EY84:EY85,FE84:FE85,FL84:FL85,FS84:FS85,FZ84:FZ85)</f>
        <v>7000250</v>
      </c>
      <c r="K85" s="40">
        <f>SUM(BB84:BB85,BJ84:BJ85,BR84:BR85,BZ84:BZ85,CG84:CG85,CZ84:CZ85,DM84:DM85,DZ84:DZ85,EG84:EG85,FF84:FF85,FM84:FM85,FT84:FT85,GA84:GA85)</f>
        <v>270677986.60000002</v>
      </c>
      <c r="L85" s="40">
        <f>SUM(AC84:AC85,AK84:AK85,AS84:AS85,BC84:BC85,BK84:BK85,BS84:BS85)</f>
        <v>0</v>
      </c>
      <c r="M85" s="40">
        <f>SUM(I85:L85)</f>
        <v>347240703.40000004</v>
      </c>
      <c r="O85" s="85">
        <v>57161</v>
      </c>
      <c r="P85" s="85"/>
      <c r="Q85" s="85">
        <v>57146</v>
      </c>
      <c r="R85" s="40">
        <f t="shared" si="63"/>
        <v>26618429.75</v>
      </c>
      <c r="S85" s="40">
        <f t="shared" si="64"/>
        <v>3250125</v>
      </c>
      <c r="T85" s="40">
        <f t="shared" si="65"/>
        <v>128994700</v>
      </c>
      <c r="U85" s="40">
        <f t="shared" si="66"/>
        <v>0</v>
      </c>
      <c r="V85" s="40">
        <f t="shared" si="60"/>
        <v>158863254.75</v>
      </c>
      <c r="X85" s="85">
        <v>57146</v>
      </c>
      <c r="Y85" s="40">
        <v>0</v>
      </c>
      <c r="Z85" s="101"/>
      <c r="AA85" s="40">
        <f t="shared" si="42"/>
        <v>0</v>
      </c>
      <c r="AB85" s="40">
        <v>0</v>
      </c>
      <c r="AC85" s="40"/>
      <c r="AD85" s="40">
        <f t="shared" si="44"/>
        <v>0</v>
      </c>
      <c r="AF85" s="85">
        <v>57146</v>
      </c>
      <c r="AG85" s="40">
        <v>0</v>
      </c>
      <c r="AH85" s="101"/>
      <c r="AI85" s="40">
        <f t="shared" si="67"/>
        <v>0</v>
      </c>
      <c r="AJ85" s="40">
        <v>0</v>
      </c>
      <c r="AK85" s="40"/>
      <c r="AL85" s="40">
        <f t="shared" si="61"/>
        <v>0</v>
      </c>
      <c r="AN85" s="85">
        <v>57146</v>
      </c>
      <c r="AO85" s="40">
        <v>0</v>
      </c>
      <c r="AP85" s="101"/>
      <c r="AQ85" s="40">
        <f t="shared" si="68"/>
        <v>0</v>
      </c>
      <c r="AR85" s="40">
        <v>0</v>
      </c>
      <c r="AS85" s="40"/>
      <c r="AT85" s="40">
        <f t="shared" si="62"/>
        <v>0</v>
      </c>
      <c r="AV85" s="85">
        <v>57146</v>
      </c>
      <c r="AW85" s="40"/>
      <c r="AX85" s="101"/>
      <c r="AY85" s="40"/>
      <c r="AZ85" s="101"/>
      <c r="BA85" s="40">
        <f t="shared" si="41"/>
        <v>0</v>
      </c>
      <c r="BB85" s="40"/>
      <c r="BC85" s="40"/>
      <c r="BD85" s="40">
        <f t="shared" si="45"/>
        <v>0</v>
      </c>
      <c r="BF85" s="85">
        <v>57146</v>
      </c>
      <c r="BG85" s="40"/>
      <c r="BH85" s="40"/>
      <c r="BI85" s="40"/>
      <c r="BJ85" s="40"/>
      <c r="BK85" s="40"/>
      <c r="BL85" s="40">
        <f t="shared" si="43"/>
        <v>0</v>
      </c>
      <c r="BN85" s="85">
        <v>57146</v>
      </c>
      <c r="BO85" s="40">
        <v>1323300</v>
      </c>
      <c r="BP85" s="101">
        <v>5.2499999999999998E-2</v>
      </c>
      <c r="BQ85" s="40">
        <v>3250125</v>
      </c>
      <c r="BR85" s="40">
        <v>8420900</v>
      </c>
      <c r="BS85" s="40"/>
      <c r="BT85" s="40">
        <f t="shared" si="46"/>
        <v>12994325</v>
      </c>
      <c r="BV85" s="85">
        <v>57146</v>
      </c>
      <c r="BW85" s="40">
        <v>25295129.75</v>
      </c>
      <c r="BX85" s="101">
        <v>4.5999999999999999E-2</v>
      </c>
      <c r="BY85" s="40">
        <v>0</v>
      </c>
      <c r="BZ85" s="40">
        <v>120573800</v>
      </c>
      <c r="CA85" s="40">
        <f t="shared" si="47"/>
        <v>145868929.75</v>
      </c>
      <c r="CC85" s="85">
        <v>57146</v>
      </c>
      <c r="CD85" s="40"/>
      <c r="CE85" s="40"/>
      <c r="CF85" s="40"/>
      <c r="CG85" s="40"/>
      <c r="CH85" s="40">
        <f t="shared" si="48"/>
        <v>0</v>
      </c>
      <c r="CJ85" s="85">
        <v>57146</v>
      </c>
      <c r="CL85" s="40"/>
      <c r="CN85" s="40">
        <f t="shared" si="49"/>
        <v>0</v>
      </c>
      <c r="CP85" s="85">
        <v>57146</v>
      </c>
      <c r="CT85" s="40">
        <f t="shared" si="50"/>
        <v>0</v>
      </c>
      <c r="CV85" s="85">
        <v>57146</v>
      </c>
      <c r="CW85" s="40"/>
      <c r="CX85" s="87"/>
      <c r="CY85" s="40"/>
      <c r="CZ85" s="40"/>
      <c r="DA85" s="40">
        <f t="shared" si="39"/>
        <v>0</v>
      </c>
      <c r="DC85" s="85">
        <v>57146</v>
      </c>
      <c r="DE85" s="87"/>
      <c r="DI85" s="85">
        <v>57146</v>
      </c>
      <c r="DJ85" s="40"/>
      <c r="DK85" s="87"/>
      <c r="DL85" s="40"/>
      <c r="DN85" s="40">
        <f t="shared" si="51"/>
        <v>0</v>
      </c>
      <c r="DP85" s="85">
        <v>57146</v>
      </c>
      <c r="DQ85" s="40"/>
      <c r="DR85" s="87"/>
      <c r="DS85" s="40"/>
      <c r="DT85" s="40">
        <f t="shared" si="52"/>
        <v>0</v>
      </c>
      <c r="DV85" s="85">
        <v>57146</v>
      </c>
      <c r="DX85" s="87"/>
      <c r="EA85" s="40">
        <f t="shared" si="53"/>
        <v>0</v>
      </c>
      <c r="EC85" s="85">
        <v>57146</v>
      </c>
      <c r="EE85" s="87"/>
      <c r="EH85" s="40">
        <f t="shared" si="40"/>
        <v>0</v>
      </c>
      <c r="EJ85" s="85">
        <v>57146</v>
      </c>
      <c r="EK85" s="67"/>
      <c r="EL85" s="67"/>
      <c r="EM85" s="67"/>
      <c r="EN85" s="67"/>
      <c r="EP85" s="85">
        <v>57146</v>
      </c>
      <c r="EQ85" s="67"/>
      <c r="ER85" s="67"/>
      <c r="ES85" s="67"/>
      <c r="ET85" s="40">
        <f t="shared" si="54"/>
        <v>0</v>
      </c>
      <c r="EV85" s="85">
        <v>57146</v>
      </c>
      <c r="EW85" s="67"/>
      <c r="EX85" s="67"/>
      <c r="EY85" s="67"/>
      <c r="EZ85" s="40">
        <f t="shared" si="55"/>
        <v>0</v>
      </c>
      <c r="FB85" s="85">
        <v>57146</v>
      </c>
      <c r="FC85" s="67"/>
      <c r="FD85" s="67"/>
      <c r="FE85" s="67"/>
      <c r="FF85" s="67"/>
      <c r="FG85" s="40">
        <f t="shared" si="56"/>
        <v>0</v>
      </c>
      <c r="FI85" s="85">
        <v>57146</v>
      </c>
      <c r="FJ85" s="67"/>
      <c r="FK85" s="67"/>
      <c r="FL85" s="67"/>
      <c r="FM85" s="67"/>
      <c r="FN85" s="40">
        <f t="shared" si="57"/>
        <v>0</v>
      </c>
      <c r="FP85" s="85">
        <v>57146</v>
      </c>
      <c r="FQ85" s="67"/>
      <c r="FR85" s="67"/>
      <c r="FS85" s="67"/>
      <c r="FT85" s="67"/>
      <c r="FU85" s="40">
        <f t="shared" si="58"/>
        <v>0</v>
      </c>
      <c r="FW85" s="85">
        <v>57146</v>
      </c>
      <c r="FX85" s="67"/>
      <c r="FY85" s="67"/>
      <c r="FZ85" s="67"/>
      <c r="GA85" s="67"/>
      <c r="GB85" s="40">
        <f t="shared" si="59"/>
        <v>0</v>
      </c>
    </row>
    <row r="86" spans="2:184" x14ac:dyDescent="0.4">
      <c r="F86" s="85">
        <v>57345</v>
      </c>
      <c r="G86" s="85"/>
      <c r="H86" s="85">
        <v>57329</v>
      </c>
      <c r="I86" s="40"/>
      <c r="O86" s="85">
        <v>57345</v>
      </c>
      <c r="P86" s="85"/>
      <c r="Q86" s="85">
        <v>57329</v>
      </c>
      <c r="R86" s="40">
        <f t="shared" si="63"/>
        <v>36621670.25</v>
      </c>
      <c r="S86" s="40">
        <f t="shared" si="64"/>
        <v>3250125</v>
      </c>
      <c r="T86" s="40">
        <f t="shared" si="65"/>
        <v>175418329.75</v>
      </c>
      <c r="U86" s="40">
        <f t="shared" si="66"/>
        <v>0</v>
      </c>
      <c r="V86" s="40">
        <f t="shared" si="60"/>
        <v>215290125</v>
      </c>
      <c r="X86" s="85">
        <v>57329</v>
      </c>
      <c r="Y86" s="40">
        <v>0</v>
      </c>
      <c r="Z86" s="157"/>
      <c r="AA86" s="40">
        <f t="shared" si="42"/>
        <v>0</v>
      </c>
      <c r="AB86" s="40">
        <v>0</v>
      </c>
      <c r="AC86" s="40"/>
      <c r="AD86" s="40">
        <f t="shared" si="44"/>
        <v>0</v>
      </c>
      <c r="AF86" s="85">
        <v>57329</v>
      </c>
      <c r="AG86" s="40">
        <v>0</v>
      </c>
      <c r="AH86" s="157"/>
      <c r="AI86" s="40">
        <f t="shared" si="67"/>
        <v>0</v>
      </c>
      <c r="AJ86" s="40">
        <v>0</v>
      </c>
      <c r="AK86" s="40"/>
      <c r="AL86" s="40">
        <f t="shared" si="61"/>
        <v>0</v>
      </c>
      <c r="AN86" s="85">
        <v>57329</v>
      </c>
      <c r="AO86" s="40">
        <v>0</v>
      </c>
      <c r="AP86" s="157"/>
      <c r="AQ86" s="40">
        <f t="shared" si="68"/>
        <v>0</v>
      </c>
      <c r="AR86" s="40">
        <v>0</v>
      </c>
      <c r="AS86" s="40"/>
      <c r="AT86" s="40">
        <f t="shared" si="62"/>
        <v>0</v>
      </c>
      <c r="AV86" s="85">
        <v>57329</v>
      </c>
      <c r="AW86" s="40"/>
      <c r="AX86" s="101"/>
      <c r="AY86" s="40"/>
      <c r="AZ86" s="101"/>
      <c r="BA86" s="40">
        <f t="shared" si="41"/>
        <v>0</v>
      </c>
      <c r="BB86" s="40"/>
      <c r="BC86" s="40"/>
      <c r="BD86" s="40">
        <f t="shared" si="45"/>
        <v>0</v>
      </c>
      <c r="BF86" s="85">
        <v>57329</v>
      </c>
      <c r="BG86" s="40"/>
      <c r="BH86" s="40"/>
      <c r="BI86" s="40"/>
      <c r="BJ86" s="40"/>
      <c r="BK86" s="40"/>
      <c r="BL86" s="40">
        <f t="shared" si="43"/>
        <v>0</v>
      </c>
      <c r="BN86" s="85">
        <v>57329</v>
      </c>
      <c r="BO86" s="40">
        <v>2588300</v>
      </c>
      <c r="BP86" s="157" t="s">
        <v>99</v>
      </c>
      <c r="BQ86" s="40">
        <v>3250125</v>
      </c>
      <c r="BR86" s="40">
        <v>8676700</v>
      </c>
      <c r="BS86" s="40"/>
      <c r="BT86" s="40">
        <f t="shared" si="46"/>
        <v>14515125</v>
      </c>
      <c r="BV86" s="85">
        <v>57329</v>
      </c>
      <c r="BW86" s="40">
        <v>34033370.25</v>
      </c>
      <c r="BX86" s="101">
        <v>4.5999999999999999E-2</v>
      </c>
      <c r="BY86" s="40">
        <v>0</v>
      </c>
      <c r="BZ86" s="40">
        <v>166741629.75</v>
      </c>
      <c r="CA86" s="40">
        <f t="shared" si="47"/>
        <v>200775000</v>
      </c>
      <c r="CC86" s="85">
        <v>57329</v>
      </c>
      <c r="CD86" s="40"/>
      <c r="CE86" s="40"/>
      <c r="CF86" s="40"/>
      <c r="CG86" s="40"/>
      <c r="CH86" s="40">
        <f t="shared" si="48"/>
        <v>0</v>
      </c>
      <c r="CJ86" s="85">
        <v>57329</v>
      </c>
      <c r="CL86" s="40"/>
      <c r="CN86" s="40">
        <f t="shared" si="49"/>
        <v>0</v>
      </c>
      <c r="CP86" s="85">
        <v>57329</v>
      </c>
      <c r="CT86" s="40">
        <f t="shared" si="50"/>
        <v>0</v>
      </c>
      <c r="CV86" s="85">
        <v>57329</v>
      </c>
      <c r="CW86" s="40"/>
      <c r="CX86" s="87"/>
      <c r="CY86" s="40"/>
      <c r="CZ86" s="40"/>
      <c r="DA86" s="40">
        <f t="shared" si="39"/>
        <v>0</v>
      </c>
      <c r="DC86" s="85">
        <v>57329</v>
      </c>
      <c r="DE86" s="87"/>
      <c r="DI86" s="85">
        <v>57329</v>
      </c>
      <c r="DJ86" s="40"/>
      <c r="DK86" s="87"/>
      <c r="DL86" s="40"/>
      <c r="DN86" s="40">
        <f t="shared" si="51"/>
        <v>0</v>
      </c>
      <c r="DP86" s="85">
        <v>57329</v>
      </c>
      <c r="DQ86" s="40"/>
      <c r="DR86" s="87"/>
      <c r="DS86" s="40"/>
      <c r="DT86" s="40">
        <f t="shared" si="52"/>
        <v>0</v>
      </c>
      <c r="DV86" s="85">
        <v>57329</v>
      </c>
      <c r="DX86" s="87"/>
      <c r="EA86" s="40">
        <f t="shared" si="53"/>
        <v>0</v>
      </c>
      <c r="EC86" s="85">
        <v>57329</v>
      </c>
      <c r="EE86" s="87"/>
      <c r="EH86" s="40">
        <f t="shared" si="40"/>
        <v>0</v>
      </c>
      <c r="EJ86" s="85">
        <v>57329</v>
      </c>
      <c r="EK86" s="67"/>
      <c r="EL86" s="67"/>
      <c r="EM86" s="67"/>
      <c r="EN86" s="67"/>
      <c r="EP86" s="85">
        <v>57329</v>
      </c>
      <c r="EQ86" s="67"/>
      <c r="ER86" s="67"/>
      <c r="ES86" s="67"/>
      <c r="ET86" s="40">
        <f t="shared" si="54"/>
        <v>0</v>
      </c>
      <c r="EV86" s="85">
        <v>57329</v>
      </c>
      <c r="EW86" s="67"/>
      <c r="EX86" s="67"/>
      <c r="EY86" s="67"/>
      <c r="EZ86" s="40">
        <f t="shared" si="55"/>
        <v>0</v>
      </c>
      <c r="FB86" s="85">
        <v>57329</v>
      </c>
      <c r="FC86" s="67"/>
      <c r="FD86" s="67"/>
      <c r="FE86" s="67"/>
      <c r="FF86" s="67"/>
      <c r="FG86" s="40">
        <f t="shared" si="56"/>
        <v>0</v>
      </c>
      <c r="FI86" s="85">
        <v>57329</v>
      </c>
      <c r="FJ86" s="67"/>
      <c r="FK86" s="67"/>
      <c r="FL86" s="67"/>
      <c r="FM86" s="67"/>
      <c r="FN86" s="40">
        <f t="shared" si="57"/>
        <v>0</v>
      </c>
      <c r="FP86" s="85">
        <v>57329</v>
      </c>
      <c r="FQ86" s="67"/>
      <c r="FR86" s="67"/>
      <c r="FS86" s="67"/>
      <c r="FT86" s="67"/>
      <c r="FU86" s="40">
        <f t="shared" si="58"/>
        <v>0</v>
      </c>
      <c r="FW86" s="85">
        <v>57329</v>
      </c>
      <c r="FX86" s="67"/>
      <c r="FY86" s="67"/>
      <c r="FZ86" s="67"/>
      <c r="GA86" s="67"/>
      <c r="GB86" s="40">
        <f t="shared" si="59"/>
        <v>0</v>
      </c>
    </row>
    <row r="87" spans="2:184" x14ac:dyDescent="0.4">
      <c r="F87" s="85">
        <v>57526</v>
      </c>
      <c r="G87" s="85"/>
      <c r="H87" s="85">
        <v>57511</v>
      </c>
      <c r="I87" s="40">
        <f>SUM(Y86:Y87,AG86:AG87,AO86:AO87,AW86:AW87,AY86:AY87,BG86:BG87,BO86:BO87,BW86:BW87,CD86:CD87,CK86:CK87,CQ86:CQ87,CW86:CW87,DD86:DD87,DJ86:DJ87,DQ86:DQ87,DW86:DW87,ED86:ED87,EK86:EK87,EQ86:EQ87,EW86:EW87,FC86:FC87,FJ86:FJ87,FQ86:FQ87,FX86:FX87)</f>
        <v>165361670.25</v>
      </c>
      <c r="J87" s="40">
        <f>SUM(AA86:AA87,AI86:AI87,AQ86:AQ87,BA86:BA87,BI86:BI87,BQ86:BQ87,BY86:BY87,CF86:CF87,CM86:CM87,CS86:CS87,CY86:CY87,DF86:DF87,DL86:DL87,DS86:DS87,DY86:DY87,EF86:EF87,EM86:EM87,ES86:ES87,EY86:EY87,FE86:FE87,FL86:FL87,FS86:FS87,FZ86:FZ87)</f>
        <v>6468625</v>
      </c>
      <c r="K87" s="40">
        <f>SUM(BB86:BB87,BJ86:BJ87,BR86:BR87,BZ86:BZ87,CG86:CG87,CZ86:CZ87,DM86:DM87,DZ86:DZ87,EG86:EG87,FF86:FF87,FM86:FM87,FT86:FT87,GA86:GA87)</f>
        <v>175418329.75</v>
      </c>
      <c r="L87" s="40">
        <f>SUM(AC86:AC87,AK86:AK87,AS86:AS87,BC86:BC87,BK86:BK87,BS86:BS87)</f>
        <v>0</v>
      </c>
      <c r="M87" s="40">
        <f>SUM(I87:L87)</f>
        <v>347248625</v>
      </c>
      <c r="O87" s="85">
        <v>57526</v>
      </c>
      <c r="P87" s="85"/>
      <c r="Q87" s="85">
        <v>57511</v>
      </c>
      <c r="R87" s="40">
        <f t="shared" si="63"/>
        <v>128740000</v>
      </c>
      <c r="S87" s="40">
        <f t="shared" si="64"/>
        <v>3218500</v>
      </c>
      <c r="T87" s="40">
        <f t="shared" si="65"/>
        <v>0</v>
      </c>
      <c r="U87" s="40">
        <f t="shared" si="66"/>
        <v>0</v>
      </c>
      <c r="V87" s="40">
        <f t="shared" si="60"/>
        <v>131958500</v>
      </c>
      <c r="X87" s="85">
        <v>57511</v>
      </c>
      <c r="Y87" s="40">
        <v>0</v>
      </c>
      <c r="Z87" s="101"/>
      <c r="AA87" s="40">
        <f t="shared" si="42"/>
        <v>0</v>
      </c>
      <c r="AB87" s="40">
        <v>0</v>
      </c>
      <c r="AC87" s="40"/>
      <c r="AD87" s="40">
        <f t="shared" si="44"/>
        <v>0</v>
      </c>
      <c r="AF87" s="85">
        <v>57511</v>
      </c>
      <c r="AG87" s="40">
        <v>0</v>
      </c>
      <c r="AH87" s="101"/>
      <c r="AI87" s="40">
        <f t="shared" si="67"/>
        <v>0</v>
      </c>
      <c r="AJ87" s="40">
        <v>0</v>
      </c>
      <c r="AK87" s="40"/>
      <c r="AL87" s="40">
        <f t="shared" si="61"/>
        <v>0</v>
      </c>
      <c r="AN87" s="85">
        <v>57511</v>
      </c>
      <c r="AO87" s="40">
        <v>0</v>
      </c>
      <c r="AP87" s="101"/>
      <c r="AQ87" s="40">
        <f t="shared" si="68"/>
        <v>0</v>
      </c>
      <c r="AR87" s="40">
        <v>0</v>
      </c>
      <c r="AS87" s="40"/>
      <c r="AT87" s="40">
        <f t="shared" si="62"/>
        <v>0</v>
      </c>
      <c r="AV87" s="85">
        <v>57511</v>
      </c>
      <c r="AW87" s="40"/>
      <c r="AX87" s="101"/>
      <c r="AY87" s="40"/>
      <c r="AZ87" s="101"/>
      <c r="BA87" s="40">
        <f t="shared" si="41"/>
        <v>0</v>
      </c>
      <c r="BB87" s="40"/>
      <c r="BC87" s="40"/>
      <c r="BD87" s="40">
        <f t="shared" si="45"/>
        <v>0</v>
      </c>
      <c r="BF87" s="85">
        <v>57511</v>
      </c>
      <c r="BG87" s="40"/>
      <c r="BH87" s="40"/>
      <c r="BI87" s="40"/>
      <c r="BJ87" s="40"/>
      <c r="BK87" s="40"/>
      <c r="BL87" s="40">
        <f t="shared" si="43"/>
        <v>0</v>
      </c>
      <c r="BN87" s="85">
        <v>57511</v>
      </c>
      <c r="BO87" s="40">
        <v>128740000</v>
      </c>
      <c r="BP87" s="101">
        <v>0.05</v>
      </c>
      <c r="BQ87" s="40">
        <v>3218500</v>
      </c>
      <c r="BR87" s="40">
        <v>0</v>
      </c>
      <c r="BS87" s="40"/>
      <c r="BT87" s="40">
        <f t="shared" si="46"/>
        <v>131958500</v>
      </c>
      <c r="BV87" s="85">
        <v>57511</v>
      </c>
      <c r="BW87" s="40">
        <v>0</v>
      </c>
      <c r="BY87" s="40">
        <v>0</v>
      </c>
      <c r="BZ87" s="40">
        <v>0</v>
      </c>
      <c r="CA87" s="40">
        <f t="shared" si="47"/>
        <v>0</v>
      </c>
      <c r="CC87" s="85">
        <v>57511</v>
      </c>
      <c r="CD87" s="40"/>
      <c r="CE87" s="40"/>
      <c r="CF87" s="40"/>
      <c r="CG87" s="40"/>
      <c r="CH87" s="40">
        <f t="shared" si="48"/>
        <v>0</v>
      </c>
      <c r="CJ87" s="85">
        <v>57511</v>
      </c>
      <c r="CL87" s="40"/>
      <c r="CN87" s="40">
        <f t="shared" si="49"/>
        <v>0</v>
      </c>
      <c r="CP87" s="85">
        <v>57511</v>
      </c>
      <c r="CT87" s="40">
        <f t="shared" si="50"/>
        <v>0</v>
      </c>
      <c r="CV87" s="85">
        <v>57511</v>
      </c>
      <c r="CW87" s="40"/>
      <c r="CX87" s="87"/>
      <c r="CY87" s="40"/>
      <c r="CZ87" s="40"/>
      <c r="DA87" s="40">
        <f t="shared" si="39"/>
        <v>0</v>
      </c>
      <c r="DC87" s="85">
        <v>57511</v>
      </c>
      <c r="DE87" s="87"/>
      <c r="DI87" s="85">
        <v>57511</v>
      </c>
      <c r="DJ87" s="40"/>
      <c r="DK87" s="87"/>
      <c r="DL87" s="40"/>
      <c r="DN87" s="40">
        <f t="shared" si="51"/>
        <v>0</v>
      </c>
      <c r="DP87" s="85">
        <v>57511</v>
      </c>
      <c r="DQ87" s="40"/>
      <c r="DR87" s="87"/>
      <c r="DS87" s="40"/>
      <c r="DT87" s="40">
        <f t="shared" si="52"/>
        <v>0</v>
      </c>
      <c r="DV87" s="85">
        <v>57511</v>
      </c>
      <c r="DX87" s="87"/>
      <c r="EA87" s="40">
        <f t="shared" si="53"/>
        <v>0</v>
      </c>
      <c r="EC87" s="85">
        <v>57511</v>
      </c>
      <c r="EE87" s="87"/>
      <c r="EH87" s="40">
        <f t="shared" si="40"/>
        <v>0</v>
      </c>
      <c r="EJ87" s="85">
        <v>57511</v>
      </c>
      <c r="EK87" s="67"/>
      <c r="EL87" s="67"/>
      <c r="EM87" s="67"/>
      <c r="EN87" s="67"/>
      <c r="EP87" s="85">
        <v>57511</v>
      </c>
      <c r="EQ87" s="67"/>
      <c r="ER87" s="67"/>
      <c r="ES87" s="67"/>
      <c r="ET87" s="40">
        <f t="shared" si="54"/>
        <v>0</v>
      </c>
      <c r="EV87" s="85">
        <v>57511</v>
      </c>
      <c r="EW87" s="67"/>
      <c r="EX87" s="67"/>
      <c r="EY87" s="67"/>
      <c r="EZ87" s="40">
        <f t="shared" si="55"/>
        <v>0</v>
      </c>
      <c r="FB87" s="85">
        <v>57511</v>
      </c>
      <c r="FC87" s="67"/>
      <c r="FD87" s="67"/>
      <c r="FE87" s="67"/>
      <c r="FF87" s="67"/>
      <c r="FG87" s="40">
        <f t="shared" si="56"/>
        <v>0</v>
      </c>
      <c r="FI87" s="85">
        <v>57511</v>
      </c>
      <c r="FJ87" s="67"/>
      <c r="FK87" s="67"/>
      <c r="FL87" s="67"/>
      <c r="FM87" s="67"/>
      <c r="FN87" s="40">
        <f t="shared" si="57"/>
        <v>0</v>
      </c>
      <c r="FP87" s="85">
        <v>57511</v>
      </c>
      <c r="FQ87" s="67"/>
      <c r="FR87" s="67"/>
      <c r="FS87" s="67"/>
      <c r="FT87" s="67"/>
      <c r="FU87" s="40">
        <f t="shared" si="58"/>
        <v>0</v>
      </c>
      <c r="FW87" s="85">
        <v>57511</v>
      </c>
      <c r="FX87" s="67"/>
      <c r="FY87" s="67"/>
      <c r="FZ87" s="67"/>
      <c r="GA87" s="67"/>
      <c r="GB87" s="40">
        <f t="shared" si="59"/>
        <v>0</v>
      </c>
    </row>
    <row r="88" spans="2:184" x14ac:dyDescent="0.4">
      <c r="F88" s="85">
        <v>57710</v>
      </c>
      <c r="G88" s="85"/>
      <c r="H88" s="85">
        <v>57694</v>
      </c>
      <c r="I88" s="40"/>
      <c r="O88" s="85">
        <v>57710</v>
      </c>
      <c r="P88" s="85"/>
      <c r="Q88" s="85">
        <v>57694</v>
      </c>
      <c r="R88" s="40">
        <f t="shared" si="63"/>
        <v>0</v>
      </c>
      <c r="S88" s="40">
        <f t="shared" si="64"/>
        <v>0</v>
      </c>
      <c r="T88" s="40">
        <f t="shared" si="65"/>
        <v>0</v>
      </c>
      <c r="U88" s="40">
        <f t="shared" si="66"/>
        <v>0</v>
      </c>
      <c r="V88" s="40">
        <f t="shared" si="60"/>
        <v>0</v>
      </c>
      <c r="X88" s="85">
        <v>57694</v>
      </c>
      <c r="Y88" s="40">
        <v>0</v>
      </c>
      <c r="Z88" s="101"/>
      <c r="AA88" s="40">
        <f t="shared" si="42"/>
        <v>0</v>
      </c>
      <c r="AB88" s="40">
        <v>0</v>
      </c>
      <c r="AC88" s="40"/>
      <c r="AD88" s="40">
        <f t="shared" si="44"/>
        <v>0</v>
      </c>
      <c r="AF88" s="85">
        <v>57694</v>
      </c>
      <c r="AG88" s="40">
        <v>0</v>
      </c>
      <c r="AH88" s="101"/>
      <c r="AI88" s="40">
        <f t="shared" si="67"/>
        <v>0</v>
      </c>
      <c r="AJ88" s="40">
        <v>0</v>
      </c>
      <c r="AK88" s="40"/>
      <c r="AL88" s="40">
        <f t="shared" si="61"/>
        <v>0</v>
      </c>
      <c r="AN88" s="85">
        <v>57694</v>
      </c>
      <c r="AO88" s="40">
        <v>0</v>
      </c>
      <c r="AP88" s="101"/>
      <c r="AQ88" s="40">
        <f t="shared" si="68"/>
        <v>0</v>
      </c>
      <c r="AR88" s="40">
        <v>0</v>
      </c>
      <c r="AS88" s="40"/>
      <c r="AT88" s="40">
        <f t="shared" si="62"/>
        <v>0</v>
      </c>
      <c r="AV88" s="85">
        <v>57694</v>
      </c>
      <c r="AW88" s="40"/>
      <c r="AX88" s="101"/>
      <c r="AY88" s="40"/>
      <c r="AZ88" s="101"/>
      <c r="BA88" s="40">
        <f t="shared" si="41"/>
        <v>0</v>
      </c>
      <c r="BB88" s="40"/>
      <c r="BC88" s="40"/>
      <c r="BD88" s="40">
        <f t="shared" si="45"/>
        <v>0</v>
      </c>
      <c r="BF88" s="85">
        <v>57694</v>
      </c>
      <c r="BG88" s="40"/>
      <c r="BH88" s="40"/>
      <c r="BI88" s="40"/>
      <c r="BJ88" s="40"/>
      <c r="BK88" s="40"/>
      <c r="BL88" s="40">
        <f t="shared" si="43"/>
        <v>0</v>
      </c>
      <c r="BN88" s="85">
        <v>57694</v>
      </c>
      <c r="BO88" s="40">
        <v>0</v>
      </c>
      <c r="BP88" s="101"/>
      <c r="BQ88" s="40">
        <v>0</v>
      </c>
      <c r="BR88" s="40">
        <v>0</v>
      </c>
      <c r="BS88" s="40"/>
      <c r="BT88" s="40">
        <f t="shared" si="46"/>
        <v>0</v>
      </c>
      <c r="BV88" s="85">
        <v>57694</v>
      </c>
      <c r="BW88" s="40">
        <v>0</v>
      </c>
      <c r="BY88" s="40">
        <v>0</v>
      </c>
      <c r="BZ88" s="40">
        <v>0</v>
      </c>
      <c r="CA88" s="40">
        <f t="shared" si="47"/>
        <v>0</v>
      </c>
      <c r="CC88" s="85">
        <v>57694</v>
      </c>
      <c r="CD88" s="40"/>
      <c r="CE88" s="40"/>
      <c r="CF88" s="40"/>
      <c r="CG88" s="40"/>
      <c r="CH88" s="40">
        <f t="shared" si="48"/>
        <v>0</v>
      </c>
      <c r="CJ88" s="85">
        <v>57694</v>
      </c>
      <c r="CL88" s="40"/>
      <c r="CN88" s="40">
        <f t="shared" si="49"/>
        <v>0</v>
      </c>
      <c r="CP88" s="85">
        <v>57694</v>
      </c>
      <c r="CT88" s="40">
        <f t="shared" si="50"/>
        <v>0</v>
      </c>
      <c r="CV88" s="85">
        <v>57694</v>
      </c>
      <c r="CW88" s="40"/>
      <c r="CX88" s="87"/>
      <c r="CY88" s="40"/>
      <c r="CZ88" s="40"/>
      <c r="DA88" s="40">
        <f t="shared" si="39"/>
        <v>0</v>
      </c>
      <c r="DC88" s="85">
        <v>57694</v>
      </c>
      <c r="DE88" s="87"/>
      <c r="DI88" s="85">
        <v>57694</v>
      </c>
      <c r="DJ88" s="40"/>
      <c r="DK88" s="87"/>
      <c r="DL88" s="40"/>
      <c r="DN88" s="40">
        <f t="shared" si="51"/>
        <v>0</v>
      </c>
      <c r="DP88" s="85">
        <v>57694</v>
      </c>
      <c r="DQ88" s="40"/>
      <c r="DR88" s="87"/>
      <c r="DS88" s="40"/>
      <c r="DT88" s="40">
        <f t="shared" si="52"/>
        <v>0</v>
      </c>
      <c r="DV88" s="85">
        <v>57694</v>
      </c>
      <c r="DX88" s="87"/>
      <c r="EA88" s="40">
        <f t="shared" si="53"/>
        <v>0</v>
      </c>
      <c r="EC88" s="85">
        <v>57694</v>
      </c>
      <c r="EE88" s="87"/>
      <c r="EH88" s="40">
        <f t="shared" si="40"/>
        <v>0</v>
      </c>
      <c r="EJ88" s="85">
        <v>57694</v>
      </c>
      <c r="EK88" s="67"/>
      <c r="EL88" s="67"/>
      <c r="EM88" s="67"/>
      <c r="EN88" s="67"/>
      <c r="EP88" s="85">
        <v>57694</v>
      </c>
      <c r="EQ88" s="67"/>
      <c r="ER88" s="67"/>
      <c r="ES88" s="67"/>
      <c r="ET88" s="40">
        <f t="shared" si="54"/>
        <v>0</v>
      </c>
      <c r="EV88" s="85">
        <v>57694</v>
      </c>
      <c r="EW88" s="67"/>
      <c r="EX88" s="67"/>
      <c r="EY88" s="67"/>
      <c r="EZ88" s="40">
        <f t="shared" si="55"/>
        <v>0</v>
      </c>
      <c r="FB88" s="85">
        <v>57694</v>
      </c>
      <c r="FC88" s="67"/>
      <c r="FD88" s="67"/>
      <c r="FE88" s="67"/>
      <c r="FF88" s="67"/>
      <c r="FG88" s="40">
        <f t="shared" si="56"/>
        <v>0</v>
      </c>
      <c r="FI88" s="85">
        <v>57694</v>
      </c>
      <c r="FJ88" s="67"/>
      <c r="FK88" s="67"/>
      <c r="FL88" s="67"/>
      <c r="FM88" s="67"/>
      <c r="FN88" s="40">
        <f t="shared" si="57"/>
        <v>0</v>
      </c>
      <c r="FP88" s="85">
        <v>57694</v>
      </c>
      <c r="FQ88" s="67"/>
      <c r="FR88" s="67"/>
      <c r="FS88" s="67"/>
      <c r="FT88" s="67"/>
      <c r="FU88" s="40">
        <f t="shared" si="58"/>
        <v>0</v>
      </c>
      <c r="FW88" s="85">
        <v>57694</v>
      </c>
      <c r="FX88" s="67"/>
      <c r="FY88" s="67"/>
      <c r="FZ88" s="67"/>
      <c r="GA88" s="67"/>
      <c r="GB88" s="40">
        <f t="shared" si="59"/>
        <v>0</v>
      </c>
    </row>
    <row r="89" spans="2:184" x14ac:dyDescent="0.4">
      <c r="F89" s="85">
        <v>57891</v>
      </c>
      <c r="G89" s="85"/>
      <c r="H89" s="85">
        <v>57876</v>
      </c>
      <c r="I89" s="40">
        <f>SUM(Y88:Y89,AG88:AG89,AO88:AO89,AW88:AW89,AY88:AY89,BG88:BG89,BO88:BO89,BW88:BW89,CD88:CD89,CK88:CK89,CQ88:CQ89,CW88:CW89,DD88:DD89,DJ88:DJ89,DQ88:DQ89,DW88:DW89,ED88:ED89,EK88:EK89,EQ88:EQ89,EW88:EW89,FC88:FC89,FJ88:FJ89,FQ88:FQ89,FX88:FX89)</f>
        <v>0</v>
      </c>
      <c r="J89" s="40">
        <f>SUM(AA88:AA89,AI88:AI89,AQ88:AQ89,BA88:BA89,BI88:BI89,BQ88:BQ89,BY88:BY89,CF88:CF89,CM88:CM89,CS88:CS89,CY88:CY89,DF88:DF89,DL88:DL89,DS88:DS89,DY88:DY89,EF88:EF89,EM88:EM89,ES88:ES89,EY88:EY89,FE88:FE89,FL88:FL89,FS88:FS89,FZ88:FZ89)</f>
        <v>0</v>
      </c>
      <c r="K89" s="40">
        <f>SUM(BB88:BB89,BJ88:BJ89,BR88:BR89,BZ88:BZ89,CG88:CG89,CZ88:CZ89,DM88:DM89,DZ88:DZ89,EG88:EG89,FF88:FF89,FM88:FM89,FT88:FT89,GA88:GA89)</f>
        <v>0</v>
      </c>
      <c r="L89" s="40">
        <f>SUM(AC88:AC89,AK88:AK89,AS88:AS89,BC88:BC89,BK88:BK89,BS88:BS89)</f>
        <v>0</v>
      </c>
      <c r="M89" s="40">
        <f>SUM(I89:L89)</f>
        <v>0</v>
      </c>
      <c r="O89" s="85">
        <v>57891</v>
      </c>
      <c r="P89" s="85"/>
      <c r="Q89" s="85">
        <v>57876</v>
      </c>
      <c r="R89" s="40">
        <f t="shared" si="63"/>
        <v>0</v>
      </c>
      <c r="S89" s="40">
        <f t="shared" si="64"/>
        <v>0</v>
      </c>
      <c r="T89" s="40">
        <f t="shared" si="65"/>
        <v>0</v>
      </c>
      <c r="U89" s="40">
        <f t="shared" si="66"/>
        <v>0</v>
      </c>
      <c r="V89" s="40">
        <f t="shared" si="60"/>
        <v>0</v>
      </c>
      <c r="X89" s="85">
        <v>57876</v>
      </c>
      <c r="Y89" s="40">
        <v>0</v>
      </c>
      <c r="Z89" s="101"/>
      <c r="AA89" s="40">
        <f t="shared" si="42"/>
        <v>0</v>
      </c>
      <c r="AB89" s="40">
        <v>0</v>
      </c>
      <c r="AC89" s="40"/>
      <c r="AD89" s="40">
        <f t="shared" si="44"/>
        <v>0</v>
      </c>
      <c r="AF89" s="85">
        <v>57876</v>
      </c>
      <c r="AG89" s="40">
        <v>0</v>
      </c>
      <c r="AH89" s="101"/>
      <c r="AI89" s="40">
        <f t="shared" si="67"/>
        <v>0</v>
      </c>
      <c r="AJ89" s="40">
        <v>0</v>
      </c>
      <c r="AK89" s="40"/>
      <c r="AL89" s="40">
        <f t="shared" si="61"/>
        <v>0</v>
      </c>
      <c r="AN89" s="85">
        <v>57876</v>
      </c>
      <c r="AO89" s="40">
        <v>0</v>
      </c>
      <c r="AP89" s="101"/>
      <c r="AQ89" s="40">
        <f t="shared" si="68"/>
        <v>0</v>
      </c>
      <c r="AR89" s="40">
        <v>0</v>
      </c>
      <c r="AS89" s="40"/>
      <c r="AT89" s="40">
        <f t="shared" si="62"/>
        <v>0</v>
      </c>
      <c r="AV89" s="85">
        <v>57876</v>
      </c>
      <c r="AW89" s="40"/>
      <c r="AX89" s="101"/>
      <c r="AY89" s="40"/>
      <c r="AZ89" s="101"/>
      <c r="BA89" s="40">
        <f t="shared" si="41"/>
        <v>0</v>
      </c>
      <c r="BB89" s="40"/>
      <c r="BC89" s="40"/>
      <c r="BD89" s="40">
        <f t="shared" si="45"/>
        <v>0</v>
      </c>
      <c r="BF89" s="85">
        <v>57876</v>
      </c>
      <c r="BG89" s="40"/>
      <c r="BH89" s="40"/>
      <c r="BI89" s="40"/>
      <c r="BJ89" s="40"/>
      <c r="BK89" s="40"/>
      <c r="BL89" s="40">
        <f t="shared" si="43"/>
        <v>0</v>
      </c>
      <c r="BN89" s="85">
        <v>57876</v>
      </c>
      <c r="BO89" s="40">
        <v>0</v>
      </c>
      <c r="BP89" s="101"/>
      <c r="BQ89" s="40">
        <v>0</v>
      </c>
      <c r="BR89" s="40">
        <v>0</v>
      </c>
      <c r="BS89" s="40"/>
      <c r="BT89" s="40">
        <f t="shared" si="46"/>
        <v>0</v>
      </c>
      <c r="BV89" s="85">
        <v>57876</v>
      </c>
      <c r="BW89" s="40">
        <v>0</v>
      </c>
      <c r="BY89" s="40">
        <v>0</v>
      </c>
      <c r="BZ89" s="40">
        <v>0</v>
      </c>
      <c r="CA89" s="40">
        <f t="shared" si="47"/>
        <v>0</v>
      </c>
      <c r="CC89" s="85">
        <v>57876</v>
      </c>
      <c r="CD89" s="40"/>
      <c r="CE89" s="40"/>
      <c r="CF89" s="40"/>
      <c r="CG89" s="40"/>
      <c r="CH89" s="40">
        <f t="shared" si="48"/>
        <v>0</v>
      </c>
      <c r="CJ89" s="85">
        <v>57876</v>
      </c>
      <c r="CL89" s="40"/>
      <c r="CN89" s="40">
        <f t="shared" si="49"/>
        <v>0</v>
      </c>
      <c r="CP89" s="85">
        <v>57876</v>
      </c>
      <c r="CT89" s="40">
        <f t="shared" si="50"/>
        <v>0</v>
      </c>
      <c r="CV89" s="85">
        <v>57876</v>
      </c>
      <c r="CW89" s="40"/>
      <c r="CX89" s="87"/>
      <c r="CY89" s="40"/>
      <c r="CZ89" s="40"/>
      <c r="DA89" s="40">
        <f t="shared" si="39"/>
        <v>0</v>
      </c>
      <c r="DC89" s="85">
        <v>57876</v>
      </c>
      <c r="DE89" s="87"/>
      <c r="DI89" s="85">
        <v>57876</v>
      </c>
      <c r="DJ89" s="40"/>
      <c r="DK89" s="87"/>
      <c r="DL89" s="40"/>
      <c r="DN89" s="40">
        <f t="shared" si="51"/>
        <v>0</v>
      </c>
      <c r="DP89" s="85">
        <v>57876</v>
      </c>
      <c r="DQ89" s="40"/>
      <c r="DR89" s="87"/>
      <c r="DS89" s="40"/>
      <c r="DT89" s="40">
        <f t="shared" si="52"/>
        <v>0</v>
      </c>
      <c r="DV89" s="85">
        <v>57876</v>
      </c>
      <c r="DX89" s="87"/>
      <c r="EA89" s="40">
        <f t="shared" si="53"/>
        <v>0</v>
      </c>
      <c r="EC89" s="85">
        <v>57876</v>
      </c>
      <c r="EE89" s="87"/>
      <c r="EH89" s="40">
        <f t="shared" si="40"/>
        <v>0</v>
      </c>
      <c r="EJ89" s="85">
        <v>57876</v>
      </c>
      <c r="EK89" s="67"/>
      <c r="EL89" s="67"/>
      <c r="EM89" s="67"/>
      <c r="EN89" s="67"/>
      <c r="EP89" s="85">
        <v>57876</v>
      </c>
      <c r="EQ89" s="67"/>
      <c r="ER89" s="67"/>
      <c r="ES89" s="67"/>
      <c r="ET89" s="40">
        <f t="shared" si="54"/>
        <v>0</v>
      </c>
      <c r="EV89" s="85">
        <v>57876</v>
      </c>
      <c r="EW89" s="67"/>
      <c r="EX89" s="67"/>
      <c r="EY89" s="67"/>
      <c r="EZ89" s="40">
        <f t="shared" si="55"/>
        <v>0</v>
      </c>
      <c r="FB89" s="85">
        <v>57876</v>
      </c>
      <c r="FC89" s="67"/>
      <c r="FD89" s="67"/>
      <c r="FE89" s="67"/>
      <c r="FF89" s="67"/>
      <c r="FG89" s="40">
        <f t="shared" si="56"/>
        <v>0</v>
      </c>
      <c r="FI89" s="85">
        <v>57876</v>
      </c>
      <c r="FJ89" s="67"/>
      <c r="FK89" s="67"/>
      <c r="FL89" s="67"/>
      <c r="FM89" s="67"/>
      <c r="FN89" s="40">
        <f t="shared" si="57"/>
        <v>0</v>
      </c>
      <c r="FP89" s="85">
        <v>57876</v>
      </c>
      <c r="FQ89" s="67"/>
      <c r="FR89" s="67"/>
      <c r="FS89" s="67"/>
      <c r="FT89" s="67"/>
      <c r="FU89" s="40">
        <f t="shared" si="58"/>
        <v>0</v>
      </c>
      <c r="FW89" s="85">
        <v>57876</v>
      </c>
      <c r="FX89" s="67"/>
      <c r="FY89" s="67"/>
      <c r="FZ89" s="67"/>
      <c r="GA89" s="67"/>
      <c r="GB89" s="40">
        <f t="shared" si="59"/>
        <v>0</v>
      </c>
    </row>
    <row r="90" spans="2:184" x14ac:dyDescent="0.4">
      <c r="F90" s="85">
        <v>58075</v>
      </c>
      <c r="G90" s="85"/>
      <c r="H90" s="85">
        <v>58059</v>
      </c>
      <c r="I90" s="40"/>
      <c r="O90" s="85">
        <v>58075</v>
      </c>
      <c r="P90" s="85"/>
      <c r="Q90" s="85">
        <v>58059</v>
      </c>
      <c r="R90" s="40">
        <f t="shared" si="63"/>
        <v>0</v>
      </c>
      <c r="S90" s="40">
        <f t="shared" si="64"/>
        <v>0</v>
      </c>
      <c r="T90" s="40">
        <f t="shared" si="65"/>
        <v>0</v>
      </c>
      <c r="U90" s="40">
        <f t="shared" si="66"/>
        <v>0</v>
      </c>
      <c r="V90" s="40">
        <f t="shared" si="60"/>
        <v>0</v>
      </c>
      <c r="X90" s="85">
        <v>58059</v>
      </c>
      <c r="Y90" s="40">
        <v>0</v>
      </c>
      <c r="Z90" s="101"/>
      <c r="AA90" s="40">
        <f t="shared" si="42"/>
        <v>0</v>
      </c>
      <c r="AB90" s="40">
        <v>0</v>
      </c>
      <c r="AC90" s="40"/>
      <c r="AD90" s="40">
        <f t="shared" si="44"/>
        <v>0</v>
      </c>
      <c r="AF90" s="85">
        <v>58059</v>
      </c>
      <c r="AG90" s="40">
        <v>0</v>
      </c>
      <c r="AH90" s="101"/>
      <c r="AI90" s="40">
        <f t="shared" si="67"/>
        <v>0</v>
      </c>
      <c r="AJ90" s="40">
        <v>0</v>
      </c>
      <c r="AK90" s="40"/>
      <c r="AL90" s="40">
        <f t="shared" si="61"/>
        <v>0</v>
      </c>
      <c r="AN90" s="85">
        <v>58059</v>
      </c>
      <c r="AO90" s="40">
        <v>0</v>
      </c>
      <c r="AP90" s="101"/>
      <c r="AQ90" s="40">
        <f t="shared" si="68"/>
        <v>0</v>
      </c>
      <c r="AR90" s="40">
        <v>0</v>
      </c>
      <c r="AS90" s="40"/>
      <c r="AT90" s="40">
        <f t="shared" si="62"/>
        <v>0</v>
      </c>
      <c r="AV90" s="85">
        <v>58059</v>
      </c>
      <c r="AW90" s="40"/>
      <c r="AX90" s="101"/>
      <c r="AY90" s="40"/>
      <c r="AZ90" s="101"/>
      <c r="BA90" s="40">
        <f t="shared" si="41"/>
        <v>0</v>
      </c>
      <c r="BB90" s="40"/>
      <c r="BC90" s="40"/>
      <c r="BD90" s="40">
        <f t="shared" si="45"/>
        <v>0</v>
      </c>
      <c r="BF90" s="85">
        <v>58059</v>
      </c>
      <c r="BG90" s="40"/>
      <c r="BH90" s="40"/>
      <c r="BI90" s="40"/>
      <c r="BJ90" s="40"/>
      <c r="BK90" s="40"/>
      <c r="BL90" s="40">
        <f t="shared" si="43"/>
        <v>0</v>
      </c>
      <c r="BN90" s="85">
        <v>58059</v>
      </c>
      <c r="BO90" s="40">
        <v>0</v>
      </c>
      <c r="BP90" s="101"/>
      <c r="BQ90" s="40">
        <v>0</v>
      </c>
      <c r="BR90" s="40">
        <v>0</v>
      </c>
      <c r="BS90" s="40"/>
      <c r="BT90" s="40">
        <f t="shared" si="46"/>
        <v>0</v>
      </c>
      <c r="BV90" s="85">
        <v>58059</v>
      </c>
      <c r="BW90" s="40">
        <v>0</v>
      </c>
      <c r="BY90" s="40">
        <v>0</v>
      </c>
      <c r="BZ90" s="40">
        <v>0</v>
      </c>
      <c r="CA90" s="40">
        <f t="shared" si="47"/>
        <v>0</v>
      </c>
      <c r="CC90" s="85">
        <v>58059</v>
      </c>
      <c r="CD90" s="40"/>
      <c r="CE90" s="40"/>
      <c r="CF90" s="40"/>
      <c r="CG90" s="40"/>
      <c r="CH90" s="40">
        <f t="shared" si="48"/>
        <v>0</v>
      </c>
      <c r="CJ90" s="85">
        <v>58059</v>
      </c>
      <c r="CL90" s="40"/>
      <c r="CN90" s="40">
        <f t="shared" si="49"/>
        <v>0</v>
      </c>
      <c r="CP90" s="85">
        <v>58059</v>
      </c>
      <c r="CT90" s="40">
        <f t="shared" si="50"/>
        <v>0</v>
      </c>
      <c r="CV90" s="85">
        <v>58059</v>
      </c>
      <c r="CW90" s="40"/>
      <c r="CX90" s="87"/>
      <c r="CY90" s="40"/>
      <c r="CZ90" s="40"/>
      <c r="DA90" s="40">
        <f t="shared" si="39"/>
        <v>0</v>
      </c>
      <c r="DC90" s="85">
        <v>58059</v>
      </c>
      <c r="DE90" s="87"/>
      <c r="DI90" s="85">
        <v>58059</v>
      </c>
      <c r="DJ90" s="40"/>
      <c r="DK90" s="87"/>
      <c r="DL90" s="40"/>
      <c r="DN90" s="40">
        <f t="shared" si="51"/>
        <v>0</v>
      </c>
      <c r="DP90" s="85">
        <v>58059</v>
      </c>
      <c r="DQ90" s="40"/>
      <c r="DR90" s="87"/>
      <c r="DS90" s="40"/>
      <c r="DT90" s="40">
        <f t="shared" si="52"/>
        <v>0</v>
      </c>
      <c r="DV90" s="85">
        <v>58059</v>
      </c>
      <c r="DX90" s="87"/>
      <c r="EA90" s="40">
        <f t="shared" si="53"/>
        <v>0</v>
      </c>
      <c r="EC90" s="85">
        <v>58059</v>
      </c>
      <c r="EE90" s="87"/>
      <c r="EH90" s="40">
        <f t="shared" si="40"/>
        <v>0</v>
      </c>
      <c r="EJ90" s="85">
        <v>58059</v>
      </c>
      <c r="EK90" s="67"/>
      <c r="EL90" s="67"/>
      <c r="EM90" s="67"/>
      <c r="EN90" s="67"/>
      <c r="EP90" s="85">
        <v>58059</v>
      </c>
      <c r="EQ90" s="67"/>
      <c r="ER90" s="67"/>
      <c r="ES90" s="67"/>
      <c r="ET90" s="40">
        <f t="shared" si="54"/>
        <v>0</v>
      </c>
      <c r="EV90" s="85">
        <v>58059</v>
      </c>
      <c r="EW90" s="67"/>
      <c r="EX90" s="67"/>
      <c r="EY90" s="67"/>
      <c r="EZ90" s="40">
        <f t="shared" si="55"/>
        <v>0</v>
      </c>
      <c r="FB90" s="85">
        <v>58059</v>
      </c>
      <c r="FC90" s="67"/>
      <c r="FD90" s="67"/>
      <c r="FE90" s="67"/>
      <c r="FF90" s="67"/>
      <c r="FG90" s="40">
        <f t="shared" si="56"/>
        <v>0</v>
      </c>
      <c r="FI90" s="85">
        <v>58059</v>
      </c>
      <c r="FJ90" s="67"/>
      <c r="FK90" s="67"/>
      <c r="FL90" s="67"/>
      <c r="FM90" s="67"/>
      <c r="FN90" s="40">
        <f t="shared" si="57"/>
        <v>0</v>
      </c>
      <c r="FP90" s="85">
        <v>58059</v>
      </c>
      <c r="FQ90" s="67"/>
      <c r="FR90" s="67"/>
      <c r="FS90" s="67"/>
      <c r="FT90" s="67"/>
      <c r="FU90" s="40">
        <f t="shared" si="58"/>
        <v>0</v>
      </c>
      <c r="FW90" s="85">
        <v>58059</v>
      </c>
      <c r="FX90" s="67"/>
      <c r="FY90" s="67"/>
      <c r="FZ90" s="67"/>
      <c r="GA90" s="67"/>
      <c r="GB90" s="40">
        <f t="shared" si="59"/>
        <v>0</v>
      </c>
    </row>
    <row r="91" spans="2:184" x14ac:dyDescent="0.4">
      <c r="F91" s="85">
        <v>58256</v>
      </c>
      <c r="G91" s="85"/>
      <c r="H91" s="85">
        <v>58241</v>
      </c>
      <c r="I91" s="40">
        <f>SUM(Y90:Y91,AG90:AG91,AO90:AO91,AW90:AW91,AY90:AY91,BG90:BG91,BO90:BO91,BW90:BW91,CD90:CD91,CK90:CK91,CQ90:CQ91,CW90:CW91,DD90:DD91,DJ90:DJ91,DQ90:DQ91,DW90:DW91,ED90:ED91,EK90:EK91,EQ90:EQ91,EW90:EW91,FC90:FC91,FJ90:FJ91,FQ90:FQ91,FX90:FX91)</f>
        <v>0</v>
      </c>
      <c r="J91" s="40">
        <f>SUM(AA90:AA91,AI90:AI91,AQ90:AQ91,BA90:BA91,BI90:BI91,BQ90:BQ91,BY90:BY91,CF90:CF91,CM90:CM91,CS90:CS91,CY90:CY91,DF90:DF91,DL90:DL91,DS90:DS91,DY90:DY91,EF90:EF91,EM90:EM91,ES90:ES91,EY90:EY91,FE90:FE91,FL90:FL91,FS90:FS91,FZ90:FZ91)</f>
        <v>0</v>
      </c>
      <c r="K91" s="40">
        <f>SUM(BB90:BB91,BJ90:BJ91,BR90:BR91,BZ90:BZ91,CG90:CG91,CZ90:CZ91,DM90:DM91,DZ90:DZ91,EG90:EG91,FF90:FF91,FM90:FM91,FT90:FT91,GA90:GA91)</f>
        <v>0</v>
      </c>
      <c r="L91" s="40">
        <f>SUM(AC90:AC91,AK90:AK91,AS90:AS91,BC90:BC91,BK90:BK91,BS90:BS91)</f>
        <v>0</v>
      </c>
      <c r="M91" s="40">
        <f>SUM(I91:L91)</f>
        <v>0</v>
      </c>
      <c r="O91" s="85">
        <v>58256</v>
      </c>
      <c r="P91" s="85"/>
      <c r="Q91" s="85">
        <v>58241</v>
      </c>
      <c r="R91" s="40">
        <f t="shared" si="63"/>
        <v>0</v>
      </c>
      <c r="S91" s="40">
        <f t="shared" si="64"/>
        <v>0</v>
      </c>
      <c r="T91" s="40">
        <f t="shared" si="65"/>
        <v>0</v>
      </c>
      <c r="U91" s="40">
        <f t="shared" si="66"/>
        <v>0</v>
      </c>
      <c r="V91" s="40">
        <f t="shared" si="60"/>
        <v>0</v>
      </c>
      <c r="X91" s="85">
        <v>58241</v>
      </c>
      <c r="Y91" s="40">
        <v>0</v>
      </c>
      <c r="Z91" s="101"/>
      <c r="AA91" s="40">
        <f t="shared" si="42"/>
        <v>0</v>
      </c>
      <c r="AB91" s="40">
        <v>0</v>
      </c>
      <c r="AC91" s="40"/>
      <c r="AD91" s="40">
        <f t="shared" si="44"/>
        <v>0</v>
      </c>
      <c r="AF91" s="85">
        <v>58241</v>
      </c>
      <c r="AG91" s="40">
        <v>0</v>
      </c>
      <c r="AH91" s="101"/>
      <c r="AI91" s="40">
        <f t="shared" si="67"/>
        <v>0</v>
      </c>
      <c r="AJ91" s="40">
        <v>0</v>
      </c>
      <c r="AK91" s="40"/>
      <c r="AL91" s="40">
        <f t="shared" si="61"/>
        <v>0</v>
      </c>
      <c r="AN91" s="85">
        <v>58241</v>
      </c>
      <c r="AO91" s="40">
        <v>0</v>
      </c>
      <c r="AP91" s="101"/>
      <c r="AQ91" s="40">
        <f t="shared" si="68"/>
        <v>0</v>
      </c>
      <c r="AR91" s="40">
        <v>0</v>
      </c>
      <c r="AS91" s="40"/>
      <c r="AT91" s="40">
        <f t="shared" si="62"/>
        <v>0</v>
      </c>
      <c r="AV91" s="85">
        <v>58241</v>
      </c>
      <c r="AW91" s="40"/>
      <c r="AX91" s="101"/>
      <c r="AY91" s="40"/>
      <c r="AZ91" s="101"/>
      <c r="BA91" s="40">
        <f t="shared" si="41"/>
        <v>0</v>
      </c>
      <c r="BB91" s="40"/>
      <c r="BC91" s="40"/>
      <c r="BD91" s="40">
        <f t="shared" si="45"/>
        <v>0</v>
      </c>
      <c r="BF91" s="85">
        <v>58241</v>
      </c>
      <c r="BG91" s="40"/>
      <c r="BH91" s="40"/>
      <c r="BI91" s="40"/>
      <c r="BJ91" s="40"/>
      <c r="BK91" s="40"/>
      <c r="BL91" s="40">
        <f t="shared" si="43"/>
        <v>0</v>
      </c>
      <c r="BN91" s="85">
        <v>58241</v>
      </c>
      <c r="BO91" s="40">
        <v>0</v>
      </c>
      <c r="BP91" s="101"/>
      <c r="BQ91" s="40">
        <v>0</v>
      </c>
      <c r="BR91" s="40">
        <v>0</v>
      </c>
      <c r="BS91" s="40"/>
      <c r="BT91" s="40">
        <f t="shared" si="46"/>
        <v>0</v>
      </c>
      <c r="BV91" s="85">
        <v>58241</v>
      </c>
      <c r="BW91" s="40">
        <v>0</v>
      </c>
      <c r="BY91" s="40">
        <v>0</v>
      </c>
      <c r="BZ91" s="40">
        <v>0</v>
      </c>
      <c r="CA91" s="40">
        <f t="shared" si="47"/>
        <v>0</v>
      </c>
      <c r="CC91" s="85">
        <v>58241</v>
      </c>
      <c r="CD91" s="40"/>
      <c r="CE91" s="40"/>
      <c r="CF91" s="40"/>
      <c r="CG91" s="40"/>
      <c r="CH91" s="40">
        <f t="shared" si="48"/>
        <v>0</v>
      </c>
      <c r="CJ91" s="85">
        <v>58241</v>
      </c>
      <c r="CL91" s="40"/>
      <c r="CN91" s="40">
        <f t="shared" si="49"/>
        <v>0</v>
      </c>
      <c r="CP91" s="85">
        <v>58241</v>
      </c>
      <c r="CT91" s="40">
        <f t="shared" si="50"/>
        <v>0</v>
      </c>
      <c r="CV91" s="85">
        <v>58241</v>
      </c>
      <c r="CW91" s="40"/>
      <c r="CX91" s="87"/>
      <c r="CY91" s="40"/>
      <c r="CZ91" s="40"/>
      <c r="DA91" s="40">
        <f t="shared" si="39"/>
        <v>0</v>
      </c>
      <c r="DC91" s="85">
        <v>58241</v>
      </c>
      <c r="DE91" s="87"/>
      <c r="DI91" s="85">
        <v>58241</v>
      </c>
      <c r="DJ91" s="40"/>
      <c r="DK91" s="87"/>
      <c r="DL91" s="40"/>
      <c r="DN91" s="40">
        <f t="shared" si="51"/>
        <v>0</v>
      </c>
      <c r="DP91" s="85">
        <v>58241</v>
      </c>
      <c r="DQ91" s="40"/>
      <c r="DR91" s="87"/>
      <c r="DS91" s="40"/>
      <c r="DT91" s="40">
        <f t="shared" si="52"/>
        <v>0</v>
      </c>
      <c r="DV91" s="85">
        <v>58241</v>
      </c>
      <c r="DX91" s="87"/>
      <c r="EA91" s="40">
        <f t="shared" si="53"/>
        <v>0</v>
      </c>
      <c r="EC91" s="85">
        <v>58241</v>
      </c>
      <c r="EE91" s="87"/>
      <c r="EH91" s="40">
        <f t="shared" si="40"/>
        <v>0</v>
      </c>
      <c r="EJ91" s="85">
        <v>58241</v>
      </c>
      <c r="EK91" s="67"/>
      <c r="EL91" s="67"/>
      <c r="EM91" s="67"/>
      <c r="EN91" s="67"/>
      <c r="EP91" s="85">
        <v>58241</v>
      </c>
      <c r="EQ91" s="67"/>
      <c r="ER91" s="67"/>
      <c r="ES91" s="67"/>
      <c r="ET91" s="40">
        <f t="shared" si="54"/>
        <v>0</v>
      </c>
      <c r="EV91" s="85">
        <v>58241</v>
      </c>
      <c r="EW91" s="67"/>
      <c r="EX91" s="67"/>
      <c r="EY91" s="67"/>
      <c r="EZ91" s="40">
        <f t="shared" si="55"/>
        <v>0</v>
      </c>
      <c r="FB91" s="85">
        <v>58241</v>
      </c>
      <c r="FC91" s="67"/>
      <c r="FD91" s="67"/>
      <c r="FE91" s="67"/>
      <c r="FF91" s="67"/>
      <c r="FG91" s="40">
        <f t="shared" si="56"/>
        <v>0</v>
      </c>
      <c r="FI91" s="85">
        <v>58241</v>
      </c>
      <c r="FJ91" s="67"/>
      <c r="FK91" s="67"/>
      <c r="FL91" s="67"/>
      <c r="FM91" s="67"/>
      <c r="FN91" s="40">
        <f t="shared" si="57"/>
        <v>0</v>
      </c>
      <c r="FP91" s="85">
        <v>58241</v>
      </c>
      <c r="FQ91" s="67"/>
      <c r="FR91" s="67"/>
      <c r="FS91" s="67"/>
      <c r="FT91" s="67"/>
      <c r="FU91" s="40">
        <f t="shared" si="58"/>
        <v>0</v>
      </c>
      <c r="FW91" s="85">
        <v>58241</v>
      </c>
      <c r="FX91" s="67"/>
      <c r="FY91" s="67"/>
      <c r="FZ91" s="67"/>
      <c r="GA91" s="67"/>
      <c r="GB91" s="40">
        <f t="shared" si="59"/>
        <v>0</v>
      </c>
    </row>
    <row r="92" spans="2:184" x14ac:dyDescent="0.4">
      <c r="F92" s="85">
        <v>58440</v>
      </c>
      <c r="G92" s="85"/>
      <c r="H92" s="85">
        <v>58424</v>
      </c>
      <c r="I92" s="40"/>
      <c r="O92" s="85">
        <v>58440</v>
      </c>
      <c r="P92" s="85"/>
      <c r="Q92" s="85">
        <v>58424</v>
      </c>
      <c r="R92" s="40">
        <f t="shared" si="63"/>
        <v>0</v>
      </c>
      <c r="S92" s="40">
        <f t="shared" si="64"/>
        <v>0</v>
      </c>
      <c r="T92" s="40">
        <f t="shared" si="65"/>
        <v>0</v>
      </c>
      <c r="U92" s="40">
        <f t="shared" si="66"/>
        <v>0</v>
      </c>
      <c r="V92" s="40">
        <f t="shared" si="60"/>
        <v>0</v>
      </c>
      <c r="X92" s="85">
        <v>58424</v>
      </c>
      <c r="Y92" s="40">
        <v>0</v>
      </c>
      <c r="Z92" s="101"/>
      <c r="AA92" s="40">
        <f t="shared" si="42"/>
        <v>0</v>
      </c>
      <c r="AB92" s="40">
        <v>0</v>
      </c>
      <c r="AC92" s="40"/>
      <c r="AD92" s="40">
        <f t="shared" si="44"/>
        <v>0</v>
      </c>
      <c r="AF92" s="85">
        <v>58424</v>
      </c>
      <c r="AG92" s="40">
        <v>0</v>
      </c>
      <c r="AH92" s="101"/>
      <c r="AI92" s="40">
        <f t="shared" si="67"/>
        <v>0</v>
      </c>
      <c r="AJ92" s="40">
        <v>0</v>
      </c>
      <c r="AK92" s="40"/>
      <c r="AL92" s="40">
        <f t="shared" si="61"/>
        <v>0</v>
      </c>
      <c r="AN92" s="85">
        <v>58424</v>
      </c>
      <c r="AO92" s="40">
        <v>0</v>
      </c>
      <c r="AP92" s="101"/>
      <c r="AQ92" s="40">
        <f t="shared" si="68"/>
        <v>0</v>
      </c>
      <c r="AR92" s="40">
        <v>0</v>
      </c>
      <c r="AS92" s="40"/>
      <c r="AT92" s="40">
        <f t="shared" si="62"/>
        <v>0</v>
      </c>
      <c r="AV92" s="85">
        <v>58424</v>
      </c>
      <c r="AW92" s="40"/>
      <c r="AX92" s="101"/>
      <c r="AY92" s="40"/>
      <c r="AZ92" s="101"/>
      <c r="BA92" s="40">
        <f t="shared" si="41"/>
        <v>0</v>
      </c>
      <c r="BB92" s="40"/>
      <c r="BC92" s="40"/>
      <c r="BD92" s="40">
        <f t="shared" si="45"/>
        <v>0</v>
      </c>
      <c r="BF92" s="85">
        <v>58424</v>
      </c>
      <c r="BG92" s="40"/>
      <c r="BH92" s="40"/>
      <c r="BI92" s="40"/>
      <c r="BJ92" s="40"/>
      <c r="BK92" s="40"/>
      <c r="BL92" s="40">
        <f t="shared" si="43"/>
        <v>0</v>
      </c>
      <c r="BN92" s="85">
        <v>58424</v>
      </c>
      <c r="BO92" s="40">
        <v>0</v>
      </c>
      <c r="BP92" s="101"/>
      <c r="BQ92" s="40">
        <v>0</v>
      </c>
      <c r="BR92" s="40">
        <v>0</v>
      </c>
      <c r="BS92" s="40"/>
      <c r="BT92" s="40">
        <f t="shared" si="46"/>
        <v>0</v>
      </c>
      <c r="BV92" s="85">
        <v>58424</v>
      </c>
      <c r="BW92" s="40">
        <v>0</v>
      </c>
      <c r="BY92" s="40">
        <v>0</v>
      </c>
      <c r="BZ92" s="40">
        <v>0</v>
      </c>
      <c r="CA92" s="40">
        <f t="shared" si="47"/>
        <v>0</v>
      </c>
      <c r="CC92" s="85">
        <v>58424</v>
      </c>
      <c r="CD92" s="40"/>
      <c r="CE92" s="40"/>
      <c r="CF92" s="40"/>
      <c r="CG92" s="40"/>
      <c r="CH92" s="40">
        <f t="shared" si="48"/>
        <v>0</v>
      </c>
      <c r="CJ92" s="85">
        <v>58424</v>
      </c>
      <c r="CL92" s="40"/>
      <c r="CN92" s="40">
        <f t="shared" si="49"/>
        <v>0</v>
      </c>
      <c r="CP92" s="85">
        <v>58424</v>
      </c>
      <c r="CT92" s="40">
        <f t="shared" si="50"/>
        <v>0</v>
      </c>
      <c r="CV92" s="85">
        <v>58424</v>
      </c>
      <c r="CW92" s="40"/>
      <c r="CX92" s="87"/>
      <c r="CY92" s="40"/>
      <c r="CZ92" s="40"/>
      <c r="DA92" s="40">
        <f t="shared" si="39"/>
        <v>0</v>
      </c>
      <c r="DC92" s="85">
        <v>58424</v>
      </c>
      <c r="DE92" s="87"/>
      <c r="DI92" s="85">
        <v>58424</v>
      </c>
      <c r="DJ92" s="40"/>
      <c r="DK92" s="87"/>
      <c r="DL92" s="40"/>
      <c r="DN92" s="40">
        <f t="shared" si="51"/>
        <v>0</v>
      </c>
      <c r="DP92" s="85">
        <v>58424</v>
      </c>
      <c r="DQ92" s="40"/>
      <c r="DR92" s="87"/>
      <c r="DS92" s="40"/>
      <c r="DT92" s="40">
        <f t="shared" si="52"/>
        <v>0</v>
      </c>
      <c r="DV92" s="85">
        <v>58424</v>
      </c>
      <c r="DX92" s="87"/>
      <c r="EA92" s="40">
        <f t="shared" si="53"/>
        <v>0</v>
      </c>
      <c r="EC92" s="85">
        <v>58424</v>
      </c>
      <c r="EE92" s="87"/>
      <c r="EH92" s="40">
        <f t="shared" si="40"/>
        <v>0</v>
      </c>
      <c r="EJ92" s="85">
        <v>58424</v>
      </c>
      <c r="EK92" s="67"/>
      <c r="EL92" s="67"/>
      <c r="EM92" s="67"/>
      <c r="EN92" s="67"/>
      <c r="EP92" s="85">
        <v>58424</v>
      </c>
      <c r="EQ92" s="67"/>
      <c r="ER92" s="67"/>
      <c r="ES92" s="67"/>
      <c r="ET92" s="40">
        <f t="shared" si="54"/>
        <v>0</v>
      </c>
      <c r="EV92" s="85">
        <v>58424</v>
      </c>
      <c r="EW92" s="67"/>
      <c r="EX92" s="67"/>
      <c r="EY92" s="67"/>
      <c r="EZ92" s="40">
        <f t="shared" si="55"/>
        <v>0</v>
      </c>
      <c r="FB92" s="85">
        <v>58424</v>
      </c>
      <c r="FC92" s="67"/>
      <c r="FD92" s="67"/>
      <c r="FE92" s="67"/>
      <c r="FF92" s="67"/>
      <c r="FG92" s="40">
        <f t="shared" si="56"/>
        <v>0</v>
      </c>
      <c r="FI92" s="85">
        <v>58424</v>
      </c>
      <c r="FJ92" s="67"/>
      <c r="FK92" s="67"/>
      <c r="FL92" s="67"/>
      <c r="FM92" s="67"/>
      <c r="FN92" s="40">
        <f t="shared" si="57"/>
        <v>0</v>
      </c>
      <c r="FP92" s="85">
        <v>58424</v>
      </c>
      <c r="FQ92" s="67"/>
      <c r="FR92" s="67"/>
      <c r="FS92" s="67"/>
      <c r="FT92" s="67"/>
      <c r="FU92" s="40">
        <f t="shared" si="58"/>
        <v>0</v>
      </c>
      <c r="FW92" s="85">
        <v>58424</v>
      </c>
      <c r="FX92" s="67"/>
      <c r="FY92" s="67"/>
      <c r="FZ92" s="67"/>
      <c r="GA92" s="67"/>
      <c r="GB92" s="40">
        <f t="shared" si="59"/>
        <v>0</v>
      </c>
    </row>
    <row r="93" spans="2:184" x14ac:dyDescent="0.4">
      <c r="F93" s="85">
        <v>58622</v>
      </c>
      <c r="G93" s="85"/>
      <c r="H93" s="85">
        <v>58607</v>
      </c>
      <c r="I93" s="40">
        <f>SUM(Y92:Y93,AG92:AG93,AO92:AO93,AW92:AW93,AY92:AY93,BG92:BG93,BO92:BO93,BW92:BW93,CD92:CD93,CK92:CK93,CQ92:CQ93,CW92:CW93,DD92:DD93,DJ92:DJ93,DQ92:DQ93,DW92:DW93,ED92:ED93,EK92:EK93,EQ92:EQ93,EW92:EW93,FC92:FC93,FJ92:FJ93,FQ92:FQ93,FX92:FX93)</f>
        <v>0</v>
      </c>
      <c r="J93" s="40">
        <f>SUM(AA92:AA93,AI92:AI93,AQ92:AQ93,BA92:BA93,BI92:BI93,BQ92:BQ93,BY92:BY93,CF92:CF93,CM92:CM93,CS92:CS93,CY92:CY93,DF92:DF93,DL92:DL93,DS92:DS93,DY92:DY93,EF92:EF93,EM92:EM93,ES92:ES93,EY92:EY93,FE92:FE93,FL92:FL93,FS92:FS93,FZ92:FZ93)</f>
        <v>0</v>
      </c>
      <c r="K93" s="40">
        <f>SUM(BB92:BB93,BJ92:BJ93,BR92:BR93,BZ92:BZ93,CG92:CG93,CZ92:CZ93,DM92:DM93,DZ92:DZ93,EG92:EG93,FF92:FF93,FM92:FM93,FT92:FT93,GA92:GA93)</f>
        <v>0</v>
      </c>
      <c r="L93" s="40">
        <f>SUM(AC92:AC93,AK92:AK93,AS92:AS93,BC92:BC93,BK92:BK93,BS92:BS93)</f>
        <v>0</v>
      </c>
      <c r="M93" s="40">
        <f>SUM(I93:L93)</f>
        <v>0</v>
      </c>
      <c r="O93" s="85">
        <v>58622</v>
      </c>
      <c r="P93" s="85"/>
      <c r="Q93" s="85">
        <v>58607</v>
      </c>
      <c r="R93" s="40">
        <f t="shared" si="63"/>
        <v>0</v>
      </c>
      <c r="S93" s="40">
        <f t="shared" si="64"/>
        <v>0</v>
      </c>
      <c r="T93" s="40">
        <f t="shared" si="65"/>
        <v>0</v>
      </c>
      <c r="U93" s="40">
        <f t="shared" si="66"/>
        <v>0</v>
      </c>
      <c r="V93" s="40">
        <f t="shared" si="60"/>
        <v>0</v>
      </c>
      <c r="X93" s="85">
        <v>58607</v>
      </c>
      <c r="Y93" s="40">
        <v>0</v>
      </c>
      <c r="Z93" s="101"/>
      <c r="AA93" s="40">
        <f>Y93*Z93/2+AA94</f>
        <v>0</v>
      </c>
      <c r="AB93" s="40">
        <v>0</v>
      </c>
      <c r="AC93" s="40"/>
      <c r="AD93" s="40">
        <f t="shared" si="44"/>
        <v>0</v>
      </c>
      <c r="AF93" s="85">
        <v>58607</v>
      </c>
      <c r="AG93" s="40">
        <v>0</v>
      </c>
      <c r="AH93" s="101"/>
      <c r="AI93" s="40">
        <f t="shared" si="67"/>
        <v>0</v>
      </c>
      <c r="AJ93" s="40">
        <v>0</v>
      </c>
      <c r="AK93" s="40"/>
      <c r="AL93" s="40">
        <f t="shared" si="61"/>
        <v>0</v>
      </c>
      <c r="AN93" s="85">
        <v>58607</v>
      </c>
      <c r="AO93" s="40">
        <v>0</v>
      </c>
      <c r="AP93" s="101"/>
      <c r="AQ93" s="40">
        <f t="shared" si="68"/>
        <v>0</v>
      </c>
      <c r="AR93" s="40">
        <v>0</v>
      </c>
      <c r="AS93" s="40"/>
      <c r="AT93" s="40">
        <f t="shared" si="62"/>
        <v>0</v>
      </c>
      <c r="AV93" s="85">
        <v>58607</v>
      </c>
      <c r="AW93" s="40"/>
      <c r="AX93" s="101"/>
      <c r="AY93" s="40"/>
      <c r="AZ93" s="101"/>
      <c r="BA93" s="40">
        <f t="shared" si="41"/>
        <v>0</v>
      </c>
      <c r="BB93" s="40"/>
      <c r="BC93" s="40"/>
      <c r="BD93" s="40">
        <f t="shared" si="45"/>
        <v>0</v>
      </c>
      <c r="BF93" s="85">
        <v>58607</v>
      </c>
      <c r="BG93" s="40"/>
      <c r="BH93" s="40"/>
      <c r="BI93" s="40"/>
      <c r="BJ93" s="40"/>
      <c r="BK93" s="40"/>
      <c r="BL93" s="40">
        <f t="shared" si="43"/>
        <v>0</v>
      </c>
      <c r="BN93" s="85">
        <v>58607</v>
      </c>
      <c r="BO93" s="40">
        <v>0</v>
      </c>
      <c r="BP93" s="101"/>
      <c r="BQ93" s="40">
        <v>0</v>
      </c>
      <c r="BR93" s="40">
        <v>0</v>
      </c>
      <c r="BS93" s="40"/>
      <c r="BT93" s="40">
        <f t="shared" si="46"/>
        <v>0</v>
      </c>
      <c r="BV93" s="85">
        <v>58607</v>
      </c>
      <c r="BW93" s="40">
        <v>0</v>
      </c>
      <c r="BY93" s="40">
        <v>0</v>
      </c>
      <c r="BZ93" s="40">
        <v>0</v>
      </c>
      <c r="CA93" s="40">
        <f t="shared" si="47"/>
        <v>0</v>
      </c>
      <c r="CC93" s="85">
        <v>58607</v>
      </c>
      <c r="CD93" s="40"/>
      <c r="CE93" s="40"/>
      <c r="CF93" s="40"/>
      <c r="CG93" s="40"/>
      <c r="CH93" s="40">
        <f t="shared" si="48"/>
        <v>0</v>
      </c>
      <c r="CJ93" s="85">
        <v>58607</v>
      </c>
      <c r="CL93" s="40"/>
      <c r="CN93" s="40">
        <f t="shared" si="49"/>
        <v>0</v>
      </c>
      <c r="CP93" s="85">
        <v>58607</v>
      </c>
      <c r="CT93" s="40">
        <f t="shared" si="50"/>
        <v>0</v>
      </c>
      <c r="CV93" s="85">
        <v>58607</v>
      </c>
      <c r="CW93" s="40"/>
      <c r="CX93" s="87"/>
      <c r="CY93" s="40"/>
      <c r="CZ93" s="40"/>
      <c r="DA93" s="40">
        <f t="shared" si="39"/>
        <v>0</v>
      </c>
      <c r="DC93" s="85">
        <v>58607</v>
      </c>
      <c r="DE93" s="87"/>
      <c r="DI93" s="85">
        <v>58607</v>
      </c>
      <c r="DJ93" s="40"/>
      <c r="DK93" s="87"/>
      <c r="DL93" s="40"/>
      <c r="DN93" s="40">
        <f t="shared" si="51"/>
        <v>0</v>
      </c>
      <c r="DP93" s="85">
        <v>58607</v>
      </c>
      <c r="DQ93" s="40"/>
      <c r="DR93" s="87"/>
      <c r="DS93" s="40"/>
      <c r="DT93" s="40">
        <f t="shared" si="52"/>
        <v>0</v>
      </c>
      <c r="DV93" s="85">
        <v>58607</v>
      </c>
      <c r="DX93" s="87"/>
      <c r="EA93" s="40">
        <f t="shared" si="53"/>
        <v>0</v>
      </c>
      <c r="EC93" s="85">
        <v>58607</v>
      </c>
      <c r="EE93" s="87"/>
      <c r="EH93" s="40">
        <f t="shared" si="40"/>
        <v>0</v>
      </c>
      <c r="EJ93" s="85">
        <v>58607</v>
      </c>
      <c r="EK93" s="67"/>
      <c r="EL93" s="67"/>
      <c r="EM93" s="67"/>
      <c r="EN93" s="67"/>
      <c r="EP93" s="85">
        <v>58607</v>
      </c>
      <c r="EQ93" s="67"/>
      <c r="ER93" s="67"/>
      <c r="ES93" s="67"/>
      <c r="ET93" s="40">
        <f t="shared" si="54"/>
        <v>0</v>
      </c>
      <c r="EV93" s="85">
        <v>58607</v>
      </c>
      <c r="EW93" s="67"/>
      <c r="EX93" s="67"/>
      <c r="EY93" s="67"/>
      <c r="EZ93" s="40">
        <f t="shared" si="55"/>
        <v>0</v>
      </c>
      <c r="FB93" s="85">
        <v>58607</v>
      </c>
      <c r="FC93" s="67"/>
      <c r="FD93" s="67"/>
      <c r="FE93" s="67"/>
      <c r="FF93" s="67"/>
      <c r="FG93" s="40">
        <f t="shared" si="56"/>
        <v>0</v>
      </c>
      <c r="FI93" s="85">
        <v>58607</v>
      </c>
      <c r="FJ93" s="67"/>
      <c r="FK93" s="67"/>
      <c r="FL93" s="67"/>
      <c r="FM93" s="67"/>
      <c r="FN93" s="40">
        <f t="shared" si="57"/>
        <v>0</v>
      </c>
      <c r="FP93" s="85">
        <v>58607</v>
      </c>
      <c r="FQ93" s="67"/>
      <c r="FR93" s="67"/>
      <c r="FS93" s="67"/>
      <c r="FT93" s="67"/>
      <c r="FU93" s="40">
        <f t="shared" si="58"/>
        <v>0</v>
      </c>
      <c r="FW93" s="85">
        <v>58607</v>
      </c>
      <c r="FX93" s="67"/>
      <c r="FY93" s="67"/>
      <c r="FZ93" s="67"/>
      <c r="GA93" s="67"/>
      <c r="GB93" s="40">
        <f t="shared" si="59"/>
        <v>0</v>
      </c>
    </row>
    <row r="94" spans="2:184" x14ac:dyDescent="0.4">
      <c r="Z94" s="101"/>
      <c r="AH94" s="101"/>
      <c r="AP94" s="101"/>
      <c r="BP94" s="101"/>
    </row>
    <row r="95" spans="2:184" x14ac:dyDescent="0.4">
      <c r="B95" s="95" t="s">
        <v>36</v>
      </c>
      <c r="C95" s="96">
        <v>12779385912.57</v>
      </c>
      <c r="F95" s="95" t="s">
        <v>36</v>
      </c>
      <c r="G95" s="95"/>
      <c r="H95" s="95"/>
      <c r="I95" s="96">
        <f>SUM(I11:I94)</f>
        <v>3014394230.9000001</v>
      </c>
      <c r="J95" s="96">
        <f>SUM(J11:J94)</f>
        <v>2564446524.9977779</v>
      </c>
      <c r="K95" s="96">
        <f>SUM(K11:K94)</f>
        <v>6610500458.1999998</v>
      </c>
      <c r="L95" s="96">
        <f>SUM(L11:L94)</f>
        <v>-19599834.257777777</v>
      </c>
      <c r="M95" s="96">
        <f>SUM(M11:M94)</f>
        <v>12169741379.84</v>
      </c>
      <c r="O95" s="95" t="s">
        <v>36</v>
      </c>
      <c r="P95" s="95"/>
      <c r="Q95" s="95"/>
      <c r="R95" s="96">
        <f>SUM(R11:R94)</f>
        <v>3014394230.9000006</v>
      </c>
      <c r="S95" s="96">
        <f>SUM(S11:S94)</f>
        <v>2564446524.9977779</v>
      </c>
      <c r="T95" s="96">
        <f>SUM(T11:T94)</f>
        <v>6610500458.2000027</v>
      </c>
      <c r="U95" s="96">
        <f>SUM(U11:U94)</f>
        <v>-19599834.257777777</v>
      </c>
      <c r="V95" s="96">
        <f>SUM(V11:V94)</f>
        <v>12169741379.84</v>
      </c>
      <c r="X95" s="95" t="s">
        <v>36</v>
      </c>
      <c r="Y95" s="96">
        <f>SUM(Y11:Y94)</f>
        <v>65510000</v>
      </c>
      <c r="Z95" s="96"/>
      <c r="AA95" s="96">
        <f>SUM(AA11:AA94)</f>
        <v>71223927.777777776</v>
      </c>
      <c r="AB95" s="96">
        <f>SUM(AB11:AB94)</f>
        <v>0</v>
      </c>
      <c r="AC95" s="96">
        <f>SUM(AC11:AC94)</f>
        <v>-2438427.777777778</v>
      </c>
      <c r="AD95" s="96">
        <f>SUM(AD11:AD94)</f>
        <v>134295500</v>
      </c>
      <c r="AF95" s="95" t="s">
        <v>36</v>
      </c>
      <c r="AG95" s="96">
        <f>SUM(AG11:AG94)</f>
        <v>48905000</v>
      </c>
      <c r="AH95" s="96"/>
      <c r="AI95" s="96">
        <f>SUM(AI11:AI94)</f>
        <v>12728838.400000002</v>
      </c>
      <c r="AJ95" s="96">
        <f>SUM(AJ11:AJ94)</f>
        <v>0</v>
      </c>
      <c r="AK95" s="96">
        <f>SUM(AK11:AK94)</f>
        <v>-1454315.22</v>
      </c>
      <c r="AL95" s="96">
        <f>SUM(AL11:AL94)</f>
        <v>60179523.180000007</v>
      </c>
      <c r="AN95" s="95" t="s">
        <v>36</v>
      </c>
      <c r="AO95" s="96">
        <f>SUM(AO11:AO94)</f>
        <v>46270000</v>
      </c>
      <c r="AP95" s="96"/>
      <c r="AQ95" s="96">
        <f>SUM(AQ11:AQ94)</f>
        <v>15340918.819999997</v>
      </c>
      <c r="AR95" s="96">
        <f>SUM(AR11:AR94)</f>
        <v>0</v>
      </c>
      <c r="AS95" s="96">
        <f>SUM(AS11:AS94)</f>
        <v>-1454601.56</v>
      </c>
      <c r="AT95" s="96">
        <f>SUM(AT11:AT94)</f>
        <v>60156317.25999999</v>
      </c>
      <c r="AV95" s="95" t="s">
        <v>36</v>
      </c>
      <c r="AW95" s="96">
        <f>SUM(AW11:AW94)</f>
        <v>444905000</v>
      </c>
      <c r="AX95" s="96"/>
      <c r="AY95" s="96">
        <f>SUM(AY11:AY94)</f>
        <v>437000000</v>
      </c>
      <c r="AZ95" s="96"/>
      <c r="BA95" s="96">
        <f>SUM(BA11:BA94)</f>
        <v>1130295500</v>
      </c>
      <c r="BB95" s="96">
        <f>SUM(BB11:BB94)</f>
        <v>0</v>
      </c>
      <c r="BC95" s="96">
        <f>SUM(BC11:BC94)</f>
        <v>-14252489.699999999</v>
      </c>
      <c r="BD95" s="96">
        <f>SUM(BD11:BD94)</f>
        <v>1997948010.3</v>
      </c>
      <c r="BF95" s="95" t="s">
        <v>36</v>
      </c>
      <c r="BG95" s="96">
        <f>SUM(BG11:BG94)</f>
        <v>0</v>
      </c>
      <c r="BH95" s="96"/>
      <c r="BI95" s="96">
        <f>SUM(BI11:BI94)</f>
        <v>0</v>
      </c>
      <c r="BJ95" s="96">
        <f>SUM(BJ11:BJ94)</f>
        <v>0</v>
      </c>
      <c r="BK95" s="96">
        <f>SUM(BK11:BK94)</f>
        <v>0</v>
      </c>
      <c r="BL95" s="96">
        <f>SUM(BL11:BL94)</f>
        <v>0</v>
      </c>
      <c r="BN95" s="95" t="s">
        <v>36</v>
      </c>
      <c r="BO95" s="96">
        <f>SUM(BO11:BO94)</f>
        <v>246729577.80000001</v>
      </c>
      <c r="BP95" s="96"/>
      <c r="BQ95" s="96">
        <f>SUM(BQ11:BQ94)</f>
        <v>344977625</v>
      </c>
      <c r="BR95" s="96">
        <f>SUM(BR11:BR94)</f>
        <v>339931665.64999998</v>
      </c>
      <c r="BS95" s="96">
        <f>SUM(BS11:BS94)</f>
        <v>0</v>
      </c>
      <c r="BT95" s="96">
        <f>SUM(BT11:BT94)</f>
        <v>931638868.44999993</v>
      </c>
      <c r="BV95" s="95" t="s">
        <v>36</v>
      </c>
      <c r="BW95" s="96">
        <f>SUM(BW11:BW94)</f>
        <v>225776146.75</v>
      </c>
      <c r="BX95" s="154"/>
      <c r="BY95" s="96">
        <f>SUM(BY11:BY94)</f>
        <v>57406328.75</v>
      </c>
      <c r="BZ95" s="96">
        <f>SUM(BZ11:BZ94)</f>
        <v>734766213.39999998</v>
      </c>
      <c r="CA95" s="96">
        <f>SUM(CA11:CA94)</f>
        <v>1017948688.9</v>
      </c>
      <c r="CC95" s="95" t="s">
        <v>36</v>
      </c>
      <c r="CD95" s="96">
        <f>SUM(CD11:CD94)</f>
        <v>153154550</v>
      </c>
      <c r="CE95" s="96"/>
      <c r="CF95" s="96">
        <f>SUM(CF11:CF94)</f>
        <v>226074000</v>
      </c>
      <c r="CG95" s="96">
        <f>SUM(CG11:CG94)</f>
        <v>171870450</v>
      </c>
      <c r="CH95" s="96">
        <f>SUM(CH11:CH94)</f>
        <v>551099000</v>
      </c>
      <c r="CJ95" s="95" t="s">
        <v>36</v>
      </c>
      <c r="CK95" s="96">
        <f>SUM(CK11:CK94)</f>
        <v>66215000</v>
      </c>
      <c r="CL95" s="96"/>
      <c r="CM95" s="96">
        <f>SUM(CM11:CM94)</f>
        <v>76200750</v>
      </c>
      <c r="CN95" s="96">
        <f>SUM(CN11:CN94)</f>
        <v>142415750</v>
      </c>
      <c r="CP95" s="95" t="s">
        <v>36</v>
      </c>
      <c r="CQ95" s="96">
        <f>SUM(CQ11:CQ94)</f>
        <v>97075000</v>
      </c>
      <c r="CR95" s="96"/>
      <c r="CS95" s="96">
        <f>SUM(CS11:CS94)</f>
        <v>105569125</v>
      </c>
      <c r="CT95" s="96">
        <f>SUM(CT11:CT94)</f>
        <v>202644125</v>
      </c>
      <c r="CV95" s="95" t="s">
        <v>36</v>
      </c>
      <c r="CW95" s="96">
        <f>SUM(CW11:CW94)</f>
        <v>663078759.9000001</v>
      </c>
      <c r="CX95" s="96"/>
      <c r="CY95" s="96">
        <f>SUM(CY11:CY94)</f>
        <v>460831718.75</v>
      </c>
      <c r="CZ95" s="96">
        <f>SUM(CZ11:CZ94)</f>
        <v>510077325.60000002</v>
      </c>
      <c r="DA95" s="96">
        <f>SUM(DA11:DA94)</f>
        <v>1633987804.25</v>
      </c>
      <c r="DC95" s="95" t="s">
        <v>36</v>
      </c>
      <c r="DD95" s="96">
        <f>SUM(DD11:DD94)</f>
        <v>0</v>
      </c>
      <c r="DE95" s="96"/>
      <c r="DF95" s="96">
        <f>SUM(DF11:DF94)</f>
        <v>0</v>
      </c>
      <c r="DG95" s="96">
        <f>SUM(DG11:DG94)</f>
        <v>0</v>
      </c>
      <c r="DH95" s="67"/>
      <c r="DI95" s="95" t="s">
        <v>36</v>
      </c>
      <c r="DJ95" s="96">
        <f>SUM(DJ11:DJ94)</f>
        <v>200004497.39999998</v>
      </c>
      <c r="DK95" s="96"/>
      <c r="DL95" s="96">
        <f>SUM(DL11:DL94)</f>
        <v>0</v>
      </c>
      <c r="DM95" s="96">
        <f>SUM(DM11:DM94)</f>
        <v>1200035502.5999999</v>
      </c>
      <c r="DN95" s="96">
        <f>SUM(DN11:DN94)</f>
        <v>1400040000</v>
      </c>
      <c r="DP95" s="95" t="s">
        <v>36</v>
      </c>
      <c r="DQ95" s="96">
        <f>SUM(DQ11:DQ94)</f>
        <v>0</v>
      </c>
      <c r="DR95" s="96"/>
      <c r="DS95" s="96">
        <f>SUM(DS11:DS94)</f>
        <v>0</v>
      </c>
      <c r="DT95" s="96">
        <f>SUM(DT11:DT94)</f>
        <v>0</v>
      </c>
      <c r="DU95" s="67"/>
      <c r="DV95" s="95" t="s">
        <v>36</v>
      </c>
      <c r="DW95" s="96">
        <f>SUM(DW11:DW94)</f>
        <v>123286623.69999999</v>
      </c>
      <c r="DX95" s="96"/>
      <c r="DY95" s="96">
        <f>SUM(DY11:DY94)</f>
        <v>26173990</v>
      </c>
      <c r="DZ95" s="96">
        <f>SUM(DZ11:DZ94)</f>
        <v>3207273376.3000002</v>
      </c>
      <c r="EA95" s="96">
        <f>SUM(EA11:EA94)</f>
        <v>3356733990</v>
      </c>
      <c r="EB95" s="67"/>
      <c r="EC95" s="95" t="s">
        <v>36</v>
      </c>
      <c r="ED95" s="96">
        <f>SUM(ED11:ED94)</f>
        <v>31575329.75</v>
      </c>
      <c r="EE95" s="96"/>
      <c r="EF95" s="96">
        <f>SUM(EF11:EF94)</f>
        <v>8705490</v>
      </c>
      <c r="EG95" s="96">
        <f>SUM(EG11:EG94)</f>
        <v>41124670.25</v>
      </c>
      <c r="EH95" s="96">
        <f>SUM(EH11:EH94)</f>
        <v>81405490</v>
      </c>
      <c r="EI95" s="67"/>
      <c r="EJ95" s="95" t="s">
        <v>36</v>
      </c>
      <c r="EK95" s="96">
        <f>SUM(EK11:EK94)</f>
        <v>0</v>
      </c>
      <c r="EL95" s="96">
        <v>0</v>
      </c>
      <c r="EM95" s="96">
        <f>SUM(EM11:EM94)</f>
        <v>0</v>
      </c>
      <c r="EN95" s="96">
        <f>SUM(EN11:EN94)</f>
        <v>0</v>
      </c>
      <c r="EO95" s="67"/>
      <c r="EP95" s="95" t="s">
        <v>36</v>
      </c>
      <c r="EQ95" s="96">
        <f>SUM(EQ11:EQ94)</f>
        <v>78205000</v>
      </c>
      <c r="ER95" s="96"/>
      <c r="ES95" s="96">
        <f>SUM(ES11:ES94)</f>
        <v>27245487.5</v>
      </c>
      <c r="ET95" s="96">
        <f>SUM(ET11:ET94)</f>
        <v>105450487.5</v>
      </c>
      <c r="EU95" s="67"/>
      <c r="EV95" s="95" t="s">
        <v>36</v>
      </c>
      <c r="EW95" s="96">
        <f>SUM(EW11:EW94)</f>
        <v>11015000</v>
      </c>
      <c r="EX95" s="96"/>
      <c r="EY95" s="96">
        <f>SUM(EY11:EY94)</f>
        <v>1672825</v>
      </c>
      <c r="EZ95" s="96">
        <f>SUM(EZ11:EZ94)</f>
        <v>12687825</v>
      </c>
      <c r="FA95" s="95"/>
      <c r="FB95" s="95" t="s">
        <v>36</v>
      </c>
      <c r="FC95" s="96">
        <f>SUM(FC11:FC94)</f>
        <v>54196334.100000001</v>
      </c>
      <c r="FD95" s="96"/>
      <c r="FE95" s="96">
        <f>SUM(FE11:FE94)</f>
        <v>0</v>
      </c>
      <c r="FF95" s="96">
        <f>SUM(FF11:FF94)</f>
        <v>224228665.90000001</v>
      </c>
      <c r="FG95" s="96">
        <f>SUM(FG11:FG94)</f>
        <v>278425000</v>
      </c>
      <c r="FI95" s="95" t="s">
        <v>36</v>
      </c>
      <c r="FJ95" s="96">
        <f>SUM(FJ11:FJ94)</f>
        <v>20790750.150000002</v>
      </c>
      <c r="FK95" s="96"/>
      <c r="FL95" s="96">
        <f>SUM(FL11:FL94)</f>
        <v>0</v>
      </c>
      <c r="FM95" s="96">
        <f>SUM(FM11:FM94)</f>
        <v>177459249.85000002</v>
      </c>
      <c r="FN95" s="96">
        <f>SUM(FN11:FN94)</f>
        <v>198250000</v>
      </c>
      <c r="FP95" s="95" t="s">
        <v>36</v>
      </c>
      <c r="FQ95" s="96">
        <f>SUM(FQ11:FQ94)</f>
        <v>701661.35</v>
      </c>
      <c r="FR95" s="96"/>
      <c r="FS95" s="96">
        <f>SUM(FS11:FS94)</f>
        <v>0</v>
      </c>
      <c r="FT95" s="96">
        <f>SUM(FT11:FT94)</f>
        <v>3733338.65</v>
      </c>
      <c r="FU95" s="96">
        <f>SUM(FU11:FU94)</f>
        <v>4435000</v>
      </c>
      <c r="FW95" s="95" t="s">
        <v>36</v>
      </c>
      <c r="FX95" s="96">
        <f>SUM(FX11:FX94)</f>
        <v>0</v>
      </c>
      <c r="FY95" s="96"/>
      <c r="FZ95" s="96">
        <f>SUM(FZ11:FZ94)</f>
        <v>0</v>
      </c>
      <c r="GA95" s="96">
        <f>SUM(GA11:GA94)</f>
        <v>0</v>
      </c>
      <c r="GB95" s="96">
        <f>SUM(GB11:GB94)</f>
        <v>0</v>
      </c>
    </row>
    <row r="96" spans="2:184" x14ac:dyDescent="0.4">
      <c r="X96" s="97"/>
      <c r="Y96" s="98"/>
      <c r="Z96" s="98"/>
      <c r="AA96" s="98"/>
      <c r="AB96" s="98"/>
      <c r="AC96" s="73"/>
      <c r="AF96" s="97"/>
      <c r="AG96" s="98"/>
      <c r="AH96" s="98"/>
      <c r="AI96" s="98"/>
      <c r="AJ96" s="98"/>
      <c r="AK96" s="73"/>
      <c r="AN96" s="97"/>
      <c r="AO96" s="98"/>
      <c r="AP96" s="98"/>
      <c r="AQ96" s="98"/>
      <c r="AR96" s="98"/>
      <c r="AS96" s="73"/>
      <c r="AV96" s="97"/>
      <c r="AW96" s="98"/>
      <c r="AX96" s="98"/>
      <c r="AY96" s="98"/>
      <c r="AZ96" s="98"/>
      <c r="BA96" s="98"/>
      <c r="BB96" s="98"/>
      <c r="BC96" s="73"/>
      <c r="BF96" s="97"/>
      <c r="BG96" s="98"/>
      <c r="BH96" s="98"/>
      <c r="BI96" s="98"/>
      <c r="BJ96" s="98"/>
      <c r="BK96" s="73"/>
      <c r="BN96" s="97"/>
      <c r="BO96" s="98"/>
      <c r="BP96" s="98"/>
      <c r="BQ96" s="98"/>
      <c r="BR96" s="98"/>
      <c r="BS96" s="73"/>
      <c r="BV96" s="97"/>
      <c r="BW96" s="98"/>
      <c r="BX96" s="155"/>
      <c r="BY96" s="98"/>
      <c r="BZ96" s="98"/>
      <c r="CC96" s="97"/>
      <c r="CD96" s="98"/>
      <c r="CE96" s="98"/>
      <c r="CF96" s="98"/>
      <c r="CG96" s="98"/>
      <c r="CJ96" s="97"/>
      <c r="CK96" s="98"/>
      <c r="CL96" s="98"/>
      <c r="CM96" s="98"/>
      <c r="CN96" s="98"/>
      <c r="CP96" s="97"/>
      <c r="CQ96" s="98"/>
      <c r="CR96" s="98"/>
      <c r="CS96" s="98"/>
      <c r="CT96" s="98"/>
      <c r="CV96" s="97"/>
      <c r="CW96" s="98"/>
      <c r="CX96" s="98"/>
      <c r="CY96" s="98"/>
      <c r="CZ96" s="98"/>
    </row>
    <row r="97" spans="3:105" x14ac:dyDescent="0.4">
      <c r="X97" s="99"/>
      <c r="Y97" s="73"/>
      <c r="Z97" s="73"/>
      <c r="AA97" s="73"/>
      <c r="AB97" s="73"/>
      <c r="AC97" s="73"/>
      <c r="AF97" s="99"/>
      <c r="AG97" s="73"/>
      <c r="AH97" s="73"/>
      <c r="AI97" s="73"/>
      <c r="AJ97" s="73"/>
      <c r="AK97" s="73"/>
      <c r="AN97" s="99"/>
      <c r="AO97" s="73"/>
      <c r="AP97" s="73"/>
      <c r="AQ97" s="73"/>
      <c r="AR97" s="73"/>
      <c r="AS97" s="73"/>
      <c r="AV97" s="99"/>
      <c r="AW97" s="73"/>
      <c r="AX97" s="73"/>
      <c r="AY97" s="73"/>
      <c r="AZ97" s="73"/>
      <c r="BA97" s="73"/>
      <c r="BB97" s="73"/>
      <c r="BC97" s="73"/>
      <c r="BF97" s="99"/>
      <c r="BG97" s="73"/>
      <c r="BH97" s="73"/>
      <c r="BI97" s="73"/>
      <c r="BJ97" s="73"/>
      <c r="BK97" s="73"/>
      <c r="BN97" s="99"/>
      <c r="BO97" s="73"/>
      <c r="BP97" s="73"/>
      <c r="BQ97" s="73"/>
      <c r="BR97" s="73"/>
      <c r="BS97" s="73"/>
      <c r="BV97" s="99"/>
      <c r="BW97" s="73"/>
      <c r="BX97" s="150"/>
      <c r="BY97" s="73"/>
      <c r="BZ97" s="73"/>
      <c r="CC97" s="99"/>
      <c r="CD97" s="73"/>
      <c r="CE97" s="73"/>
      <c r="CF97" s="73"/>
      <c r="CG97" s="73"/>
      <c r="CJ97" s="99"/>
      <c r="CK97" s="73"/>
      <c r="CL97" s="73"/>
      <c r="CM97" s="73"/>
      <c r="CN97" s="73"/>
      <c r="CP97" s="99"/>
      <c r="CQ97" s="73"/>
      <c r="CR97" s="73"/>
      <c r="CS97" s="73"/>
      <c r="CT97" s="73"/>
      <c r="CV97" s="99"/>
      <c r="CW97" s="73"/>
      <c r="CX97" s="73"/>
      <c r="CY97" s="73"/>
      <c r="CZ97" s="73"/>
    </row>
    <row r="98" spans="3:105" x14ac:dyDescent="0.4">
      <c r="X98" s="67"/>
      <c r="Y98" s="67"/>
      <c r="Z98" s="67"/>
      <c r="AA98" s="67"/>
      <c r="AB98" s="67"/>
      <c r="AC98" s="67"/>
      <c r="AD98" s="67"/>
      <c r="AF98" s="67"/>
      <c r="AG98" s="67"/>
      <c r="AH98" s="67"/>
      <c r="AI98" s="67"/>
      <c r="AJ98" s="67"/>
      <c r="AK98" s="67"/>
      <c r="AL98" s="67"/>
      <c r="AN98" s="67"/>
      <c r="AO98" s="67"/>
      <c r="AP98" s="67"/>
      <c r="AQ98" s="67"/>
      <c r="AR98" s="67"/>
      <c r="AS98" s="67"/>
      <c r="AT98" s="67"/>
      <c r="AV98" s="67"/>
      <c r="AW98" s="67"/>
      <c r="AX98" s="67"/>
      <c r="AY98" s="67"/>
      <c r="AZ98" s="67"/>
      <c r="BA98" s="67"/>
      <c r="BB98" s="67"/>
      <c r="BC98" s="67"/>
      <c r="BD98" s="67"/>
      <c r="BF98" s="67"/>
      <c r="BG98" s="67"/>
      <c r="BH98" s="67"/>
      <c r="BI98" s="67"/>
      <c r="BJ98" s="67"/>
      <c r="BK98" s="67"/>
      <c r="BL98" s="67"/>
      <c r="BN98" s="67"/>
      <c r="BO98" s="67"/>
      <c r="BP98" s="67"/>
      <c r="BQ98" s="67"/>
      <c r="BR98" s="67"/>
      <c r="BS98" s="67"/>
      <c r="BT98" s="67"/>
      <c r="BV98" s="67"/>
      <c r="BW98" s="67"/>
      <c r="BX98" s="156"/>
      <c r="BY98" s="67"/>
      <c r="BZ98" s="67"/>
      <c r="CA98" s="67"/>
      <c r="CC98" s="67"/>
      <c r="CD98" s="67"/>
      <c r="CE98" s="67"/>
      <c r="CF98" s="67"/>
      <c r="CG98" s="67"/>
      <c r="CH98" s="67"/>
      <c r="CJ98" s="67"/>
      <c r="CK98" s="67"/>
      <c r="CL98" s="67"/>
      <c r="CM98" s="67"/>
      <c r="CN98" s="67"/>
      <c r="CP98" s="67"/>
      <c r="CQ98" s="67"/>
      <c r="CR98" s="67"/>
      <c r="CS98" s="67"/>
      <c r="CT98" s="67"/>
      <c r="CU98" s="67"/>
      <c r="CV98" s="67"/>
      <c r="CW98" s="67"/>
      <c r="CX98" s="67"/>
      <c r="CY98" s="67"/>
      <c r="CZ98" s="67"/>
      <c r="DA98" s="67"/>
    </row>
    <row r="99" spans="3:105" x14ac:dyDescent="0.4">
      <c r="X99" s="67"/>
      <c r="Y99" s="67"/>
      <c r="Z99" s="67"/>
      <c r="AA99" s="67"/>
      <c r="AB99" s="67"/>
      <c r="AC99" s="67"/>
      <c r="AD99" s="67"/>
      <c r="AF99" s="67"/>
      <c r="AG99" s="67"/>
      <c r="AH99" s="67"/>
      <c r="AI99" s="67"/>
      <c r="AJ99" s="67"/>
      <c r="AK99" s="67"/>
      <c r="AL99" s="67"/>
      <c r="AN99" s="67"/>
      <c r="AO99" s="67"/>
      <c r="AP99" s="67"/>
      <c r="AQ99" s="67"/>
      <c r="AR99" s="67"/>
      <c r="AS99" s="67"/>
      <c r="AT99" s="67"/>
      <c r="AV99" s="67"/>
      <c r="AW99" s="67"/>
      <c r="AX99" s="67"/>
      <c r="AY99" s="67"/>
      <c r="AZ99" s="67"/>
      <c r="BA99" s="67"/>
      <c r="BB99" s="67"/>
      <c r="BC99" s="67"/>
      <c r="BD99" s="67"/>
      <c r="BF99" s="67"/>
      <c r="BG99" s="67"/>
      <c r="BH99" s="67"/>
      <c r="BI99" s="67"/>
      <c r="BJ99" s="67"/>
      <c r="BK99" s="67"/>
      <c r="BL99" s="67"/>
      <c r="BN99" s="67"/>
      <c r="BO99" s="67"/>
      <c r="BP99" s="67"/>
      <c r="BQ99" s="67"/>
      <c r="BR99" s="67"/>
      <c r="BS99" s="67"/>
      <c r="BT99" s="67"/>
      <c r="BV99" s="67"/>
      <c r="BW99" s="67"/>
      <c r="BX99" s="156"/>
      <c r="BY99" s="67"/>
      <c r="BZ99" s="67"/>
      <c r="CA99" s="67"/>
      <c r="CC99" s="67"/>
      <c r="CD99" s="67"/>
      <c r="CE99" s="67"/>
      <c r="CF99" s="67"/>
      <c r="CG99" s="67"/>
      <c r="CH99" s="67"/>
      <c r="CJ99" s="67"/>
      <c r="CK99" s="67"/>
      <c r="CL99" s="67"/>
      <c r="CM99" s="67"/>
      <c r="CN99" s="67"/>
      <c r="CP99" s="67"/>
      <c r="CQ99" s="67"/>
      <c r="CR99" s="67"/>
      <c r="CS99" s="67"/>
      <c r="CT99" s="67"/>
      <c r="CU99" s="67"/>
      <c r="CV99" s="67"/>
      <c r="CW99" s="67"/>
      <c r="CX99" s="67"/>
      <c r="CY99" s="67"/>
      <c r="CZ99" s="67"/>
      <c r="DA99" s="67"/>
    </row>
    <row r="100" spans="3:105" x14ac:dyDescent="0.4">
      <c r="X100" s="67"/>
      <c r="Y100" s="67"/>
      <c r="Z100" s="67"/>
      <c r="AA100" s="67"/>
      <c r="AB100" s="67"/>
      <c r="AC100" s="67"/>
      <c r="AD100" s="67"/>
      <c r="AF100" s="67"/>
      <c r="AG100" s="67"/>
      <c r="AH100" s="67"/>
      <c r="AI100" s="67"/>
      <c r="AJ100" s="67"/>
      <c r="AK100" s="67"/>
      <c r="AL100" s="67"/>
      <c r="AN100" s="67"/>
      <c r="AO100" s="67"/>
      <c r="AP100" s="67"/>
      <c r="AQ100" s="67"/>
      <c r="AR100" s="67"/>
      <c r="AS100" s="67"/>
      <c r="AT100" s="67"/>
      <c r="AV100" s="67"/>
      <c r="AW100" s="67"/>
      <c r="AX100" s="67"/>
      <c r="AY100" s="67"/>
      <c r="AZ100" s="67"/>
      <c r="BA100" s="67"/>
      <c r="BB100" s="67"/>
      <c r="BC100" s="67"/>
      <c r="BD100" s="67"/>
      <c r="BF100" s="67"/>
      <c r="BG100" s="67"/>
      <c r="BH100" s="67"/>
      <c r="BI100" s="67"/>
      <c r="BJ100" s="67"/>
      <c r="BK100" s="67"/>
      <c r="BL100" s="67"/>
      <c r="BN100" s="67"/>
      <c r="BO100" s="67"/>
      <c r="BP100" s="67"/>
      <c r="BQ100" s="67"/>
      <c r="BR100" s="67"/>
      <c r="BS100" s="67"/>
      <c r="BT100" s="67"/>
      <c r="BV100" s="67"/>
      <c r="BW100" s="67"/>
      <c r="BX100" s="156"/>
      <c r="BY100" s="67"/>
      <c r="BZ100" s="67"/>
      <c r="CA100" s="67"/>
      <c r="CC100" s="67"/>
      <c r="CD100" s="67"/>
      <c r="CE100" s="67"/>
      <c r="CF100" s="67"/>
      <c r="CG100" s="67"/>
      <c r="CH100" s="67"/>
      <c r="CJ100" s="67"/>
      <c r="CK100" s="67"/>
      <c r="CL100" s="67"/>
      <c r="CM100" s="67"/>
      <c r="CN100" s="67"/>
      <c r="CP100" s="67"/>
      <c r="CQ100" s="67"/>
      <c r="CR100" s="67"/>
      <c r="CS100" s="67"/>
      <c r="CT100" s="67"/>
      <c r="CU100" s="67"/>
      <c r="CV100" s="67"/>
      <c r="CW100" s="67"/>
      <c r="CX100" s="67"/>
      <c r="CY100" s="67"/>
      <c r="CZ100" s="67"/>
      <c r="DA100" s="67"/>
    </row>
    <row r="101" spans="3:105" x14ac:dyDescent="0.4">
      <c r="X101" s="67"/>
      <c r="Y101" s="67"/>
      <c r="Z101" s="67"/>
      <c r="AA101" s="67"/>
      <c r="AB101" s="67"/>
      <c r="AC101" s="67"/>
      <c r="AD101" s="67"/>
      <c r="AF101" s="67"/>
      <c r="AG101" s="67"/>
      <c r="AH101" s="67"/>
      <c r="AI101" s="67"/>
      <c r="AJ101" s="67"/>
      <c r="AK101" s="67"/>
      <c r="AL101" s="67"/>
      <c r="AN101" s="67"/>
      <c r="AO101" s="67"/>
      <c r="AP101" s="67"/>
      <c r="AQ101" s="67"/>
      <c r="AR101" s="67"/>
      <c r="AS101" s="67"/>
      <c r="AT101" s="67"/>
      <c r="AV101" s="67"/>
      <c r="AW101" s="67"/>
      <c r="AX101" s="67"/>
      <c r="AY101" s="67"/>
      <c r="AZ101" s="67"/>
      <c r="BA101" s="67"/>
      <c r="BB101" s="67"/>
      <c r="BC101" s="67"/>
      <c r="BD101" s="67"/>
      <c r="BF101" s="67"/>
      <c r="BG101" s="67"/>
      <c r="BH101" s="67"/>
      <c r="BI101" s="67"/>
      <c r="BJ101" s="67"/>
      <c r="BK101" s="67"/>
      <c r="BL101" s="67"/>
      <c r="BN101" s="67"/>
      <c r="BO101" s="67"/>
      <c r="BP101" s="67"/>
      <c r="BQ101" s="67"/>
      <c r="BR101" s="67"/>
      <c r="BS101" s="67"/>
      <c r="BT101" s="67"/>
      <c r="BV101" s="67"/>
      <c r="BW101" s="67"/>
      <c r="BX101" s="156"/>
      <c r="BY101" s="67"/>
      <c r="BZ101" s="67"/>
      <c r="CA101" s="67"/>
      <c r="CC101" s="67"/>
      <c r="CD101" s="67"/>
      <c r="CE101" s="67"/>
      <c r="CF101" s="67"/>
      <c r="CG101" s="67"/>
      <c r="CH101" s="67"/>
      <c r="CJ101" s="67"/>
      <c r="CK101" s="67"/>
      <c r="CL101" s="67"/>
      <c r="CM101" s="67"/>
      <c r="CN101" s="67"/>
      <c r="CP101" s="67"/>
      <c r="CQ101" s="67"/>
      <c r="CR101" s="67"/>
      <c r="CS101" s="67"/>
      <c r="CT101" s="67"/>
      <c r="CU101" s="67"/>
      <c r="CV101" s="67"/>
      <c r="CW101" s="67"/>
      <c r="CX101" s="67"/>
      <c r="CY101" s="67"/>
      <c r="CZ101" s="67"/>
      <c r="DA101" s="67"/>
    </row>
    <row r="102" spans="3:105" x14ac:dyDescent="0.4">
      <c r="X102" s="67"/>
      <c r="Y102" s="67"/>
      <c r="Z102" s="67"/>
      <c r="AA102" s="67"/>
      <c r="AB102" s="67"/>
      <c r="AC102" s="67"/>
      <c r="AD102" s="67"/>
      <c r="AF102" s="67"/>
      <c r="AG102" s="67"/>
      <c r="AH102" s="67"/>
      <c r="AI102" s="67"/>
      <c r="AJ102" s="67"/>
      <c r="AK102" s="67"/>
      <c r="AL102" s="67"/>
      <c r="AN102" s="67"/>
      <c r="AO102" s="67"/>
      <c r="AP102" s="67"/>
      <c r="AQ102" s="67"/>
      <c r="AR102" s="67"/>
      <c r="AS102" s="67"/>
      <c r="AT102" s="67"/>
      <c r="AV102" s="67"/>
      <c r="AW102" s="67"/>
      <c r="AX102" s="67"/>
      <c r="AY102" s="67"/>
      <c r="AZ102" s="67"/>
      <c r="BA102" s="67"/>
      <c r="BB102" s="67"/>
      <c r="BC102" s="67"/>
      <c r="BD102" s="67"/>
      <c r="BF102" s="67"/>
      <c r="BG102" s="67"/>
      <c r="BH102" s="67"/>
      <c r="BI102" s="67"/>
      <c r="BJ102" s="67"/>
      <c r="BK102" s="67"/>
      <c r="BL102" s="67"/>
      <c r="BN102" s="67"/>
      <c r="BO102" s="67"/>
      <c r="BP102" s="67"/>
      <c r="BQ102" s="67"/>
      <c r="BR102" s="67"/>
      <c r="BS102" s="67"/>
      <c r="BT102" s="67"/>
      <c r="BV102" s="67"/>
      <c r="BW102" s="67"/>
      <c r="BX102" s="156"/>
      <c r="BY102" s="67"/>
      <c r="BZ102" s="67"/>
      <c r="CA102" s="67"/>
      <c r="CC102" s="67"/>
      <c r="CD102" s="67"/>
      <c r="CE102" s="67"/>
      <c r="CF102" s="67"/>
      <c r="CG102" s="67"/>
      <c r="CH102" s="67"/>
      <c r="CJ102" s="67"/>
      <c r="CK102" s="67"/>
      <c r="CL102" s="67"/>
      <c r="CM102" s="67"/>
      <c r="CN102" s="67"/>
      <c r="CP102" s="67"/>
      <c r="CQ102" s="67"/>
      <c r="CR102" s="67"/>
      <c r="CS102" s="67"/>
      <c r="CT102" s="67"/>
      <c r="CU102" s="67"/>
      <c r="CV102" s="67"/>
      <c r="CW102" s="67"/>
      <c r="CX102" s="67"/>
      <c r="CY102" s="67"/>
      <c r="CZ102" s="67"/>
      <c r="DA102" s="67"/>
    </row>
    <row r="103" spans="3:105" x14ac:dyDescent="0.4">
      <c r="C103" s="100">
        <v>190646046.76999998</v>
      </c>
      <c r="X103" s="67"/>
      <c r="Y103" s="67"/>
      <c r="Z103" s="67"/>
      <c r="AA103" s="67"/>
      <c r="AB103" s="67"/>
      <c r="AC103" s="67"/>
      <c r="AD103" s="67"/>
      <c r="AF103" s="67"/>
      <c r="AG103" s="67"/>
      <c r="AH103" s="67"/>
      <c r="AI103" s="67"/>
      <c r="AJ103" s="67"/>
      <c r="AK103" s="67"/>
      <c r="AL103" s="67"/>
      <c r="AN103" s="67"/>
      <c r="AO103" s="67"/>
      <c r="AP103" s="67"/>
      <c r="AQ103" s="67"/>
      <c r="AR103" s="67"/>
      <c r="AS103" s="67"/>
      <c r="AT103" s="67"/>
      <c r="AV103" s="67"/>
      <c r="AW103" s="67"/>
      <c r="AX103" s="67"/>
      <c r="AY103" s="67"/>
      <c r="AZ103" s="67"/>
      <c r="BA103" s="67"/>
      <c r="BB103" s="67"/>
      <c r="BC103" s="67"/>
      <c r="BD103" s="67"/>
      <c r="BF103" s="67"/>
      <c r="BG103" s="67"/>
      <c r="BH103" s="67"/>
      <c r="BI103" s="67"/>
      <c r="BJ103" s="67"/>
      <c r="BK103" s="67"/>
      <c r="BL103" s="67"/>
      <c r="BN103" s="67"/>
      <c r="BO103" s="67"/>
      <c r="BP103" s="67"/>
      <c r="BQ103" s="67"/>
      <c r="BR103" s="67"/>
      <c r="BS103" s="67"/>
      <c r="BT103" s="67"/>
      <c r="BV103" s="67"/>
      <c r="BW103" s="67"/>
      <c r="BX103" s="156"/>
      <c r="BY103" s="67"/>
      <c r="BZ103" s="67"/>
      <c r="CA103" s="67"/>
      <c r="CC103" s="67"/>
      <c r="CD103" s="67"/>
      <c r="CE103" s="67"/>
      <c r="CF103" s="67"/>
      <c r="CG103" s="67"/>
      <c r="CH103" s="67"/>
      <c r="CJ103" s="67"/>
      <c r="CK103" s="67"/>
      <c r="CL103" s="67"/>
      <c r="CM103" s="67"/>
      <c r="CN103" s="67"/>
      <c r="CP103" s="67"/>
      <c r="CQ103" s="67"/>
      <c r="CR103" s="67"/>
      <c r="CS103" s="67"/>
      <c r="CT103" s="67"/>
      <c r="CU103" s="67"/>
      <c r="CV103" s="67"/>
      <c r="CW103" s="67"/>
      <c r="CX103" s="67"/>
      <c r="CY103" s="67"/>
      <c r="CZ103" s="67"/>
      <c r="DA103" s="67"/>
    </row>
    <row r="104" spans="3:105" x14ac:dyDescent="0.4">
      <c r="C104" s="100">
        <v>245870696.25</v>
      </c>
    </row>
    <row r="105" spans="3:105" x14ac:dyDescent="0.4">
      <c r="C105" s="100">
        <v>259948102.5</v>
      </c>
    </row>
    <row r="106" spans="3:105" x14ac:dyDescent="0.4">
      <c r="C106" s="100">
        <v>274948635</v>
      </c>
    </row>
    <row r="107" spans="3:105" x14ac:dyDescent="0.4">
      <c r="C107" s="100">
        <v>274876687.5</v>
      </c>
    </row>
    <row r="108" spans="3:105" x14ac:dyDescent="0.4">
      <c r="C108" s="100">
        <v>274869765</v>
      </c>
    </row>
    <row r="109" spans="3:105" x14ac:dyDescent="0.4">
      <c r="C109" s="100">
        <v>278948262.5</v>
      </c>
    </row>
    <row r="110" spans="3:105" x14ac:dyDescent="0.4">
      <c r="C110" s="100">
        <v>291949700</v>
      </c>
    </row>
    <row r="111" spans="3:105" x14ac:dyDescent="0.4">
      <c r="C111" s="100">
        <v>306947050</v>
      </c>
    </row>
    <row r="112" spans="3:105" x14ac:dyDescent="0.4">
      <c r="C112" s="100">
        <v>321946100</v>
      </c>
    </row>
    <row r="113" spans="3:3" x14ac:dyDescent="0.4">
      <c r="C113" s="100">
        <v>337945875</v>
      </c>
    </row>
    <row r="114" spans="3:3" x14ac:dyDescent="0.4">
      <c r="C114" s="100">
        <v>349945950</v>
      </c>
    </row>
    <row r="115" spans="3:3" x14ac:dyDescent="0.4">
      <c r="C115" s="100">
        <v>349947765</v>
      </c>
    </row>
    <row r="116" spans="3:3" x14ac:dyDescent="0.4">
      <c r="C116" s="100">
        <v>349946152.5</v>
      </c>
    </row>
    <row r="117" spans="3:3" x14ac:dyDescent="0.4">
      <c r="C117" s="100">
        <v>349946040</v>
      </c>
    </row>
    <row r="118" spans="3:3" x14ac:dyDescent="0.4">
      <c r="C118" s="100">
        <v>349946527.5</v>
      </c>
    </row>
    <row r="119" spans="3:3" x14ac:dyDescent="0.4">
      <c r="C119" s="100">
        <v>349946785</v>
      </c>
    </row>
    <row r="120" spans="3:3" x14ac:dyDescent="0.4">
      <c r="C120" s="100">
        <v>349947547.5</v>
      </c>
    </row>
    <row r="121" spans="3:3" x14ac:dyDescent="0.4">
      <c r="C121" s="100">
        <v>349948555</v>
      </c>
    </row>
    <row r="122" spans="3:3" x14ac:dyDescent="0.4">
      <c r="C122" s="100">
        <v>349949793.75</v>
      </c>
    </row>
    <row r="123" spans="3:3" x14ac:dyDescent="0.4">
      <c r="C123" s="100">
        <v>349090680</v>
      </c>
    </row>
    <row r="124" spans="3:3" x14ac:dyDescent="0.4">
      <c r="C124" s="100">
        <v>347241557.85000002</v>
      </c>
    </row>
    <row r="125" spans="3:3" x14ac:dyDescent="0.4">
      <c r="C125" s="100">
        <v>347242123.75</v>
      </c>
    </row>
    <row r="126" spans="3:3" x14ac:dyDescent="0.4">
      <c r="C126" s="100">
        <v>347240556.25</v>
      </c>
    </row>
    <row r="127" spans="3:3" x14ac:dyDescent="0.4">
      <c r="C127" s="100">
        <v>347240740</v>
      </c>
    </row>
    <row r="128" spans="3:3" x14ac:dyDescent="0.4">
      <c r="C128" s="100">
        <v>347243482.5</v>
      </c>
    </row>
    <row r="129" spans="3:3" x14ac:dyDescent="0.4">
      <c r="C129" s="100">
        <v>347240226.25</v>
      </c>
    </row>
    <row r="130" spans="3:3" x14ac:dyDescent="0.4">
      <c r="C130" s="100">
        <v>347243846.25</v>
      </c>
    </row>
    <row r="131" spans="3:3" x14ac:dyDescent="0.4">
      <c r="C131" s="100">
        <v>347243071.25</v>
      </c>
    </row>
    <row r="132" spans="3:3" x14ac:dyDescent="0.4">
      <c r="C132" s="100">
        <v>347238658.05000001</v>
      </c>
    </row>
    <row r="133" spans="3:3" x14ac:dyDescent="0.4">
      <c r="C133" s="100">
        <v>347236030.10000002</v>
      </c>
    </row>
    <row r="134" spans="3:3" x14ac:dyDescent="0.4">
      <c r="C134" s="100">
        <v>347243146.5</v>
      </c>
    </row>
    <row r="135" spans="3:3" x14ac:dyDescent="0.4">
      <c r="C135" s="100">
        <v>347240614.5</v>
      </c>
    </row>
    <row r="136" spans="3:3" x14ac:dyDescent="0.4">
      <c r="C136" s="100">
        <v>347240548.19999999</v>
      </c>
    </row>
    <row r="137" spans="3:3" x14ac:dyDescent="0.4">
      <c r="C137" s="100">
        <v>347243507.14999998</v>
      </c>
    </row>
    <row r="138" spans="3:3" x14ac:dyDescent="0.4">
      <c r="C138" s="100">
        <v>347244579.60000002</v>
      </c>
    </row>
    <row r="139" spans="3:3" x14ac:dyDescent="0.4">
      <c r="C139" s="100">
        <v>347240703.40000004</v>
      </c>
    </row>
    <row r="140" spans="3:3" x14ac:dyDescent="0.4">
      <c r="C140" s="100">
        <v>347248625</v>
      </c>
    </row>
    <row r="141" spans="3:3" x14ac:dyDescent="0.4">
      <c r="C141" s="100"/>
    </row>
  </sheetData>
  <phoneticPr fontId="0" type="noConversion"/>
  <pageMargins left="0.75" right="0.75" top="0.5" bottom="0.5" header="0.5" footer="0.5"/>
  <pageSetup scale="56" fitToWidth="20" orientation="portrait" r:id="rId1"/>
  <headerFooter alignWithMargins="0"/>
  <colBreaks count="20" manualBreakCount="20">
    <brk id="22" max="97" man="1"/>
    <brk id="30" max="97" man="1"/>
    <brk id="38" max="97" man="1"/>
    <brk id="46" max="97" man="1"/>
    <brk id="56" max="97" man="1"/>
    <brk id="64" max="97" man="1"/>
    <brk id="72" max="97" man="1"/>
    <brk id="79" max="97" man="1"/>
    <brk id="86" max="97" man="1"/>
    <brk id="92" max="97" man="1"/>
    <brk id="98" max="97" man="1"/>
    <brk id="105" max="97" man="1"/>
    <brk id="118" max="97" man="1"/>
    <brk id="124" max="97" man="1"/>
    <brk id="131" max="97" man="1"/>
    <brk id="138" max="97" man="1"/>
    <brk id="150" max="97" man="1"/>
    <brk id="156" max="97" man="1"/>
    <brk id="163" max="97" man="1"/>
    <brk id="170" max="97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EX103"/>
  <sheetViews>
    <sheetView view="pageBreakPreview" zoomScale="60" zoomScaleNormal="60" workbookViewId="0">
      <selection activeCell="I32" sqref="I32"/>
    </sheetView>
  </sheetViews>
  <sheetFormatPr defaultColWidth="10.6640625" defaultRowHeight="13.15" x14ac:dyDescent="0.4"/>
  <cols>
    <col min="1" max="1" width="10.6640625" style="39" customWidth="1"/>
    <col min="2" max="2" width="15.1640625" style="39" customWidth="1"/>
    <col min="3" max="3" width="2.83203125" style="39" customWidth="1"/>
    <col min="4" max="4" width="16.5" style="39" customWidth="1"/>
    <col min="5" max="7" width="19" style="39" bestFit="1" customWidth="1"/>
    <col min="8" max="8" width="17.1640625" style="39" customWidth="1"/>
    <col min="9" max="10" width="20.5" style="39" bestFit="1" customWidth="1"/>
    <col min="11" max="11" width="4.83203125" style="39" customWidth="1"/>
    <col min="12" max="12" width="17" style="39" customWidth="1"/>
    <col min="13" max="13" width="17.33203125" style="39" bestFit="1" customWidth="1"/>
    <col min="14" max="14" width="10" style="39" customWidth="1"/>
    <col min="15" max="15" width="17.33203125" style="39" bestFit="1" customWidth="1"/>
    <col min="16" max="16" width="10" style="39" customWidth="1"/>
    <col min="17" max="18" width="17.33203125" style="39" bestFit="1" customWidth="1"/>
    <col min="19" max="19" width="17.33203125" style="39" customWidth="1"/>
    <col min="20" max="20" width="19.1640625" style="39" bestFit="1" customWidth="1"/>
    <col min="21" max="21" width="4.83203125" style="39" customWidth="1"/>
    <col min="22" max="22" width="17" style="39" customWidth="1"/>
    <col min="23" max="23" width="17.33203125" style="39" bestFit="1" customWidth="1"/>
    <col min="24" max="24" width="11.75" style="39" customWidth="1"/>
    <col min="25" max="26" width="17.33203125" style="39" bestFit="1" customWidth="1"/>
    <col min="27" max="27" width="19.1640625" style="39" bestFit="1" customWidth="1"/>
    <col min="28" max="28" width="4.83203125" style="39" customWidth="1"/>
    <col min="29" max="29" width="17" style="39" customWidth="1"/>
    <col min="30" max="30" width="17.33203125" style="39" bestFit="1" customWidth="1"/>
    <col min="31" max="31" width="11.75" style="39" customWidth="1"/>
    <col min="32" max="33" width="17.33203125" style="39" bestFit="1" customWidth="1"/>
    <col min="34" max="34" width="19.1640625" style="39" bestFit="1" customWidth="1"/>
    <col min="35" max="35" width="4.83203125" style="39" customWidth="1"/>
    <col min="36" max="36" width="17" style="39" customWidth="1"/>
    <col min="37" max="37" width="17.33203125" style="39" bestFit="1" customWidth="1"/>
    <col min="38" max="38" width="11.75" style="39" customWidth="1"/>
    <col min="39" max="40" width="17.33203125" style="39" bestFit="1" customWidth="1"/>
    <col min="41" max="41" width="19.1640625" style="39" bestFit="1" customWidth="1"/>
    <col min="42" max="42" width="5.1640625" style="39" customWidth="1"/>
    <col min="43" max="43" width="17" style="39" customWidth="1"/>
    <col min="44" max="44" width="17.33203125" style="39" bestFit="1" customWidth="1"/>
    <col min="45" max="45" width="11.75" style="39" customWidth="1"/>
    <col min="46" max="47" width="17.33203125" style="39" bestFit="1" customWidth="1"/>
    <col min="48" max="48" width="19.1640625" style="39" bestFit="1" customWidth="1"/>
    <col min="49" max="49" width="5.1640625" style="39" customWidth="1"/>
    <col min="50" max="50" width="18.1640625" style="39" customWidth="1"/>
    <col min="51" max="51" width="15.83203125" style="39" bestFit="1" customWidth="1"/>
    <col min="52" max="52" width="11.75" style="39" customWidth="1"/>
    <col min="53" max="53" width="16.1640625" style="39" customWidth="1"/>
    <col min="54" max="54" width="17.33203125" style="39" bestFit="1" customWidth="1"/>
    <col min="55" max="55" width="5.1640625" style="39" customWidth="1"/>
    <col min="56" max="56" width="18.1640625" style="39" customWidth="1"/>
    <col min="57" max="57" width="15.83203125" style="39" bestFit="1" customWidth="1"/>
    <col min="58" max="58" width="9.33203125" style="39" customWidth="1"/>
    <col min="59" max="59" width="16.1640625" style="39" customWidth="1"/>
    <col min="60" max="60" width="17.33203125" style="39" bestFit="1" customWidth="1"/>
    <col min="61" max="61" width="5.1640625" style="39" customWidth="1"/>
    <col min="62" max="62" width="17" style="39" customWidth="1"/>
    <col min="63" max="63" width="17.33203125" style="39" bestFit="1" customWidth="1"/>
    <col min="64" max="64" width="10.33203125" style="39" customWidth="1"/>
    <col min="65" max="66" width="17.33203125" style="39" bestFit="1" customWidth="1"/>
    <col min="67" max="67" width="19.1640625" style="39" bestFit="1" customWidth="1"/>
    <col min="68" max="68" width="5.1640625" style="39" hidden="1" customWidth="1"/>
    <col min="69" max="69" width="15.6640625" style="39" hidden="1" customWidth="1"/>
    <col min="70" max="70" width="15" style="39" hidden="1" customWidth="1"/>
    <col min="71" max="71" width="11.75" style="39" hidden="1" customWidth="1"/>
    <col min="72" max="72" width="11.5" style="39" hidden="1" customWidth="1"/>
    <col min="73" max="73" width="14.25" style="39" hidden="1" customWidth="1"/>
    <col min="74" max="74" width="15" style="39" hidden="1" customWidth="1"/>
    <col min="75" max="75" width="5.1640625" style="39" customWidth="1"/>
    <col min="76" max="76" width="20.33203125" style="39" customWidth="1"/>
    <col min="77" max="77" width="17.33203125" style="39" bestFit="1" customWidth="1"/>
    <col min="78" max="78" width="9.33203125" style="39" customWidth="1"/>
    <col min="79" max="79" width="17.33203125" style="39" bestFit="1" customWidth="1"/>
    <col min="80" max="80" width="9.33203125" style="39" customWidth="1"/>
    <col min="81" max="81" width="17.33203125" style="39" bestFit="1" customWidth="1"/>
    <col min="82" max="82" width="9.33203125" style="39" customWidth="1"/>
    <col min="83" max="83" width="17.33203125" style="39" bestFit="1" customWidth="1"/>
    <col min="84" max="84" width="9.33203125" style="39" customWidth="1"/>
    <col min="85" max="87" width="19.1640625" style="39" bestFit="1" customWidth="1"/>
    <col min="88" max="88" width="5.1640625" style="39" customWidth="1"/>
    <col min="89" max="89" width="18.83203125" style="39" customWidth="1"/>
    <col min="90" max="90" width="17.1640625" style="39" customWidth="1"/>
    <col min="91" max="91" width="10.5" style="39" customWidth="1"/>
    <col min="92" max="92" width="18.33203125" style="39" customWidth="1"/>
    <col min="93" max="93" width="17.83203125" style="39" customWidth="1"/>
    <col min="94" max="94" width="4.83203125" style="39" customWidth="1"/>
    <col min="95" max="95" width="16.33203125" style="39" customWidth="1"/>
    <col min="96" max="96" width="17.33203125" style="39" bestFit="1" customWidth="1"/>
    <col min="97" max="97" width="9.83203125" style="39" customWidth="1"/>
    <col min="98" max="98" width="17" style="39" customWidth="1"/>
    <col min="99" max="100" width="19.1640625" style="39" bestFit="1" customWidth="1"/>
    <col min="101" max="101" width="4.83203125" style="39" customWidth="1"/>
    <col min="102" max="102" width="18.1640625" style="39" customWidth="1"/>
    <col min="103" max="103" width="16.1640625" style="39" customWidth="1"/>
    <col min="104" max="104" width="10.33203125" style="39" customWidth="1"/>
    <col min="105" max="105" width="17.1640625" style="39" customWidth="1"/>
    <col min="106" max="107" width="16.1640625" style="39" customWidth="1"/>
    <col min="108" max="108" width="10.6640625" style="39" hidden="1" customWidth="1"/>
    <col min="109" max="109" width="18.6640625" style="39" hidden="1" customWidth="1"/>
    <col min="110" max="110" width="15.83203125" style="39" hidden="1" customWidth="1"/>
    <col min="111" max="111" width="9.33203125" style="39" hidden="1" customWidth="1"/>
    <col min="112" max="112" width="13.83203125" style="39" hidden="1" customWidth="1"/>
    <col min="113" max="113" width="15.83203125" style="39" hidden="1" customWidth="1"/>
    <col min="114" max="114" width="4.83203125" style="39" customWidth="1"/>
    <col min="115" max="115" width="19.33203125" style="39" customWidth="1"/>
    <col min="116" max="116" width="15" style="39" customWidth="1"/>
    <col min="117" max="117" width="9.33203125" style="39" customWidth="1"/>
    <col min="118" max="118" width="15" style="39" customWidth="1"/>
    <col min="119" max="119" width="16.1640625" style="39" customWidth="1"/>
    <col min="120" max="120" width="4.83203125" style="39" customWidth="1"/>
    <col min="121" max="121" width="21.1640625" style="39" customWidth="1"/>
    <col min="122" max="122" width="16.6640625" style="39" customWidth="1"/>
    <col min="123" max="123" width="9.33203125" style="39" customWidth="1"/>
    <col min="124" max="124" width="18" style="39" customWidth="1"/>
    <col min="125" max="125" width="17.1640625" style="39" customWidth="1"/>
    <col min="126" max="126" width="4.83203125" style="39" customWidth="1"/>
    <col min="127" max="127" width="20.5" style="39" customWidth="1"/>
    <col min="128" max="128" width="16.5" style="39" customWidth="1"/>
    <col min="129" max="129" width="9.33203125" style="39" customWidth="1"/>
    <col min="130" max="130" width="9" style="39" customWidth="1"/>
    <col min="131" max="131" width="18.33203125" style="39" customWidth="1"/>
    <col min="132" max="132" width="19.33203125" style="39" customWidth="1"/>
    <col min="133" max="133" width="10.6640625" style="39" customWidth="1"/>
    <col min="134" max="134" width="20" style="39" customWidth="1"/>
    <col min="135" max="135" width="17.1640625" style="39" customWidth="1"/>
    <col min="136" max="136" width="9.33203125" style="39" customWidth="1"/>
    <col min="137" max="137" width="9" style="39" customWidth="1"/>
    <col min="138" max="138" width="19" style="39" customWidth="1"/>
    <col min="139" max="139" width="17.5" style="39" customWidth="1"/>
    <col min="140" max="140" width="4.83203125" style="39" customWidth="1"/>
    <col min="141" max="141" width="18" style="39" customWidth="1"/>
    <col min="142" max="142" width="16.6640625" style="39" customWidth="1"/>
    <col min="143" max="143" width="9.33203125" style="39" customWidth="1"/>
    <col min="144" max="144" width="9" style="39" customWidth="1"/>
    <col min="145" max="145" width="17" style="39" customWidth="1"/>
    <col min="146" max="146" width="17.1640625" style="39" customWidth="1"/>
    <col min="147" max="147" width="4.83203125" style="39" customWidth="1"/>
    <col min="148" max="148" width="19.1640625" style="39" customWidth="1"/>
    <col min="149" max="149" width="16.5" style="39" customWidth="1"/>
    <col min="150" max="150" width="9.33203125" style="39" customWidth="1"/>
    <col min="151" max="151" width="13.33203125" style="39" customWidth="1"/>
    <col min="152" max="153" width="18" style="39" customWidth="1"/>
    <col min="154" max="154" width="14.1640625" style="100" bestFit="1" customWidth="1"/>
    <col min="155" max="16384" width="10.6640625" style="39"/>
  </cols>
  <sheetData>
    <row r="2" spans="1:153" x14ac:dyDescent="0.4">
      <c r="A2" s="64"/>
      <c r="B2" s="64"/>
      <c r="C2" s="64"/>
      <c r="D2" s="64"/>
      <c r="E2" s="64"/>
      <c r="F2" s="64"/>
      <c r="G2" s="64"/>
      <c r="H2" s="64"/>
      <c r="I2" s="64"/>
      <c r="J2" s="64"/>
      <c r="K2" s="64"/>
      <c r="U2" s="64"/>
      <c r="AB2" s="64"/>
      <c r="AI2" s="64"/>
      <c r="AP2" s="64"/>
      <c r="AW2" s="64"/>
      <c r="AX2" s="64"/>
      <c r="AY2" s="64"/>
      <c r="BA2" s="64"/>
      <c r="BB2" s="64"/>
      <c r="BC2" s="64"/>
      <c r="BD2" s="64"/>
      <c r="BE2" s="64"/>
      <c r="BF2" s="64"/>
      <c r="BG2" s="64"/>
      <c r="BH2" s="64"/>
    </row>
    <row r="4" spans="1:153" x14ac:dyDescent="0.4">
      <c r="CP4" s="67"/>
      <c r="CW4" s="67"/>
      <c r="DD4" s="67"/>
      <c r="DJ4" s="67"/>
      <c r="DP4" s="67"/>
      <c r="DV4" s="67"/>
    </row>
    <row r="5" spans="1:153" x14ac:dyDescent="0.4">
      <c r="B5" s="70"/>
      <c r="C5" s="70"/>
      <c r="D5" s="68" t="s">
        <v>43</v>
      </c>
      <c r="E5" s="69"/>
      <c r="F5" s="69"/>
      <c r="G5" s="69"/>
      <c r="H5" s="69"/>
      <c r="I5" s="69"/>
      <c r="J5" s="69"/>
      <c r="L5" s="68" t="s">
        <v>43</v>
      </c>
      <c r="M5" s="69"/>
      <c r="N5" s="69"/>
      <c r="O5" s="69"/>
      <c r="P5" s="69"/>
      <c r="Q5" s="69"/>
      <c r="R5" s="69"/>
      <c r="S5" s="69"/>
      <c r="T5" s="69"/>
      <c r="V5" s="68" t="s">
        <v>43</v>
      </c>
      <c r="W5" s="69"/>
      <c r="X5" s="69"/>
      <c r="Y5" s="69"/>
      <c r="Z5" s="69"/>
      <c r="AA5" s="69"/>
      <c r="AC5" s="68" t="s">
        <v>43</v>
      </c>
      <c r="AD5" s="69"/>
      <c r="AE5" s="69"/>
      <c r="AF5" s="69"/>
      <c r="AG5" s="69"/>
      <c r="AH5" s="69"/>
      <c r="AJ5" s="68" t="s">
        <v>43</v>
      </c>
      <c r="AK5" s="69"/>
      <c r="AL5" s="69"/>
      <c r="AM5" s="69"/>
      <c r="AN5" s="69"/>
      <c r="AO5" s="69"/>
      <c r="AQ5" s="68" t="s">
        <v>43</v>
      </c>
      <c r="AR5" s="69"/>
      <c r="AS5" s="69"/>
      <c r="AT5" s="69"/>
      <c r="AU5" s="69"/>
      <c r="AV5" s="69"/>
      <c r="AX5" s="68" t="s">
        <v>43</v>
      </c>
      <c r="AY5" s="69"/>
      <c r="AZ5" s="69"/>
      <c r="BA5" s="69"/>
      <c r="BB5" s="69"/>
      <c r="BD5" s="68" t="s">
        <v>43</v>
      </c>
      <c r="BE5" s="69"/>
      <c r="BF5" s="69"/>
      <c r="BG5" s="69"/>
      <c r="BH5" s="69"/>
      <c r="BJ5" s="68" t="s">
        <v>43</v>
      </c>
      <c r="BK5" s="69"/>
      <c r="BL5" s="69"/>
      <c r="BM5" s="69"/>
      <c r="BN5" s="69"/>
      <c r="BO5" s="69"/>
      <c r="BQ5" s="68" t="s">
        <v>43</v>
      </c>
      <c r="BR5" s="69"/>
      <c r="BS5" s="69"/>
      <c r="BT5" s="69"/>
      <c r="BU5" s="69"/>
      <c r="BV5" s="69"/>
      <c r="BX5" s="68" t="s">
        <v>43</v>
      </c>
      <c r="BY5" s="69"/>
      <c r="BZ5" s="69"/>
      <c r="CA5" s="69"/>
      <c r="CB5" s="69"/>
      <c r="CC5" s="69"/>
      <c r="CD5" s="69"/>
      <c r="CE5" s="69"/>
      <c r="CF5" s="69"/>
      <c r="CG5" s="69"/>
      <c r="CH5" s="69"/>
      <c r="CI5" s="69"/>
      <c r="CK5" s="68" t="s">
        <v>43</v>
      </c>
      <c r="CL5" s="69"/>
      <c r="CM5" s="69"/>
      <c r="CN5" s="69"/>
      <c r="CO5" s="69"/>
      <c r="CP5" s="67"/>
      <c r="CQ5" s="68" t="s">
        <v>43</v>
      </c>
      <c r="CR5" s="69"/>
      <c r="CS5" s="69"/>
      <c r="CT5" s="69"/>
      <c r="CU5" s="69"/>
      <c r="CV5" s="69"/>
      <c r="CW5" s="67"/>
      <c r="CX5" s="68" t="s">
        <v>43</v>
      </c>
      <c r="CY5" s="69"/>
      <c r="CZ5" s="69"/>
      <c r="DA5" s="69"/>
      <c r="DB5" s="69"/>
      <c r="DC5" s="69"/>
      <c r="DD5" s="67"/>
      <c r="DE5" s="68" t="s">
        <v>43</v>
      </c>
      <c r="DF5" s="69"/>
      <c r="DG5" s="69"/>
      <c r="DH5" s="69"/>
      <c r="DI5" s="69"/>
      <c r="DJ5" s="67"/>
      <c r="DK5" s="68" t="s">
        <v>43</v>
      </c>
      <c r="DL5" s="69"/>
      <c r="DM5" s="69"/>
      <c r="DN5" s="69"/>
      <c r="DO5" s="69"/>
      <c r="DP5" s="67"/>
      <c r="DQ5" s="68" t="s">
        <v>43</v>
      </c>
      <c r="DR5" s="69"/>
      <c r="DS5" s="69"/>
      <c r="DT5" s="69"/>
      <c r="DU5" s="69"/>
      <c r="DV5" s="67"/>
      <c r="DW5" s="68" t="s">
        <v>43</v>
      </c>
      <c r="DX5" s="69"/>
      <c r="DY5" s="69"/>
      <c r="DZ5" s="69"/>
      <c r="EA5" s="69"/>
      <c r="EB5" s="69"/>
      <c r="ED5" s="68" t="s">
        <v>43</v>
      </c>
      <c r="EE5" s="69"/>
      <c r="EF5" s="69"/>
      <c r="EG5" s="69"/>
      <c r="EH5" s="69"/>
      <c r="EI5" s="69"/>
      <c r="EK5" s="68" t="s">
        <v>43</v>
      </c>
      <c r="EL5" s="69"/>
      <c r="EM5" s="69"/>
      <c r="EN5" s="69"/>
      <c r="EO5" s="69"/>
      <c r="EP5" s="69"/>
      <c r="ER5" s="68" t="s">
        <v>43</v>
      </c>
      <c r="ES5" s="69"/>
      <c r="ET5" s="69"/>
      <c r="EU5" s="69"/>
      <c r="EV5" s="69"/>
      <c r="EW5" s="69"/>
    </row>
    <row r="6" spans="1:153" x14ac:dyDescent="0.4">
      <c r="B6" s="72"/>
      <c r="C6" s="72"/>
      <c r="D6" s="72" t="s">
        <v>74</v>
      </c>
      <c r="E6" s="72"/>
      <c r="F6" s="72"/>
      <c r="G6" s="72"/>
      <c r="H6" s="72"/>
      <c r="I6" s="72"/>
      <c r="J6" s="72"/>
      <c r="L6" s="72" t="s">
        <v>73</v>
      </c>
      <c r="M6" s="72"/>
      <c r="N6" s="72"/>
      <c r="O6" s="72"/>
      <c r="P6" s="72"/>
      <c r="Q6" s="72"/>
      <c r="R6" s="72"/>
      <c r="S6" s="72"/>
      <c r="T6" s="72"/>
      <c r="V6" s="72" t="s">
        <v>73</v>
      </c>
      <c r="W6" s="72"/>
      <c r="X6" s="72"/>
      <c r="Y6" s="72"/>
      <c r="Z6" s="72"/>
      <c r="AA6" s="72"/>
      <c r="AC6" s="72" t="s">
        <v>73</v>
      </c>
      <c r="AD6" s="72"/>
      <c r="AE6" s="72"/>
      <c r="AF6" s="72"/>
      <c r="AG6" s="72"/>
      <c r="AH6" s="72"/>
      <c r="AJ6" s="72" t="s">
        <v>73</v>
      </c>
      <c r="AK6" s="72"/>
      <c r="AL6" s="72"/>
      <c r="AM6" s="72"/>
      <c r="AN6" s="72"/>
      <c r="AO6" s="72"/>
      <c r="AQ6" s="72" t="s">
        <v>73</v>
      </c>
      <c r="AR6" s="72"/>
      <c r="AS6" s="72"/>
      <c r="AT6" s="72"/>
      <c r="AU6" s="72"/>
      <c r="AV6" s="72"/>
      <c r="AX6" s="72" t="s">
        <v>73</v>
      </c>
      <c r="AY6" s="72"/>
      <c r="AZ6" s="72"/>
      <c r="BA6" s="72"/>
      <c r="BB6" s="72"/>
      <c r="BD6" s="72" t="s">
        <v>73</v>
      </c>
      <c r="BE6" s="72"/>
      <c r="BF6" s="72"/>
      <c r="BG6" s="72"/>
      <c r="BH6" s="72"/>
      <c r="BJ6" s="72" t="s">
        <v>73</v>
      </c>
      <c r="BK6" s="72"/>
      <c r="BL6" s="72"/>
      <c r="BM6" s="72"/>
      <c r="BN6" s="72"/>
      <c r="BO6" s="72"/>
      <c r="BP6" s="67"/>
      <c r="BQ6" s="72" t="s">
        <v>73</v>
      </c>
      <c r="BR6" s="72"/>
      <c r="BS6" s="72"/>
      <c r="BT6" s="72"/>
      <c r="BU6" s="72"/>
      <c r="BV6" s="72"/>
      <c r="BW6" s="67"/>
      <c r="BX6" s="72" t="s">
        <v>73</v>
      </c>
      <c r="BY6" s="72"/>
      <c r="BZ6" s="72"/>
      <c r="CA6" s="72"/>
      <c r="CB6" s="72"/>
      <c r="CC6" s="72"/>
      <c r="CD6" s="72"/>
      <c r="CE6" s="72"/>
      <c r="CF6" s="72"/>
      <c r="CG6" s="72"/>
      <c r="CH6" s="72"/>
      <c r="CI6" s="72"/>
      <c r="CJ6" s="67"/>
      <c r="CK6" s="72" t="s">
        <v>73</v>
      </c>
      <c r="CL6" s="72"/>
      <c r="CM6" s="72"/>
      <c r="CN6" s="72"/>
      <c r="CO6" s="72"/>
      <c r="CP6" s="72"/>
      <c r="CQ6" s="72" t="s">
        <v>73</v>
      </c>
      <c r="CR6" s="72"/>
      <c r="CS6" s="72"/>
      <c r="CT6" s="72"/>
      <c r="CU6" s="72"/>
      <c r="CV6" s="72"/>
      <c r="CW6" s="72"/>
      <c r="CX6" s="72" t="s">
        <v>73</v>
      </c>
      <c r="CY6" s="72"/>
      <c r="CZ6" s="72"/>
      <c r="DA6" s="72"/>
      <c r="DB6" s="72"/>
      <c r="DC6" s="72"/>
      <c r="DD6" s="72"/>
      <c r="DE6" s="72" t="s">
        <v>73</v>
      </c>
      <c r="DF6" s="72"/>
      <c r="DG6" s="72"/>
      <c r="DH6" s="72"/>
      <c r="DI6" s="72"/>
      <c r="DJ6" s="72"/>
      <c r="DK6" s="72" t="s">
        <v>73</v>
      </c>
      <c r="DL6" s="72"/>
      <c r="DM6" s="72"/>
      <c r="DN6" s="72"/>
      <c r="DO6" s="72"/>
      <c r="DP6" s="72"/>
      <c r="DQ6" s="72" t="s">
        <v>73</v>
      </c>
      <c r="DR6" s="72"/>
      <c r="DS6" s="72"/>
      <c r="DT6" s="72"/>
      <c r="DU6" s="72"/>
      <c r="DV6" s="72"/>
      <c r="DW6" s="72" t="s">
        <v>73</v>
      </c>
      <c r="DX6" s="72"/>
      <c r="DY6" s="72"/>
      <c r="DZ6" s="72"/>
      <c r="EA6" s="72"/>
      <c r="EB6" s="72"/>
      <c r="EC6" s="67"/>
      <c r="ED6" s="72" t="s">
        <v>73</v>
      </c>
      <c r="EE6" s="72"/>
      <c r="EF6" s="72"/>
      <c r="EG6" s="72"/>
      <c r="EH6" s="72"/>
      <c r="EI6" s="72"/>
      <c r="EJ6" s="67"/>
      <c r="EK6" s="72" t="s">
        <v>73</v>
      </c>
      <c r="EL6" s="72"/>
      <c r="EM6" s="72"/>
      <c r="EN6" s="72"/>
      <c r="EO6" s="72"/>
      <c r="EP6" s="72"/>
      <c r="EQ6" s="67"/>
      <c r="ER6" s="72" t="s">
        <v>73</v>
      </c>
      <c r="ES6" s="72"/>
      <c r="ET6" s="72"/>
      <c r="EU6" s="72"/>
      <c r="EV6" s="72"/>
      <c r="EW6" s="72"/>
    </row>
    <row r="7" spans="1:153" x14ac:dyDescent="0.4">
      <c r="B7" s="72"/>
      <c r="C7" s="72"/>
      <c r="D7" s="72" t="s">
        <v>50</v>
      </c>
      <c r="E7" s="72"/>
      <c r="F7" s="72"/>
      <c r="G7" s="72"/>
      <c r="H7" s="72"/>
      <c r="I7" s="72"/>
      <c r="J7" s="72"/>
      <c r="L7" s="71" t="s">
        <v>101</v>
      </c>
      <c r="M7" s="72"/>
      <c r="N7" s="72"/>
      <c r="O7" s="72"/>
      <c r="P7" s="72"/>
      <c r="Q7" s="72"/>
      <c r="R7" s="72"/>
      <c r="S7" s="72"/>
      <c r="T7" s="72"/>
      <c r="V7" s="71" t="s">
        <v>55</v>
      </c>
      <c r="W7" s="72"/>
      <c r="X7" s="72"/>
      <c r="Y7" s="72"/>
      <c r="Z7" s="72"/>
      <c r="AA7" s="72"/>
      <c r="AC7" s="71" t="s">
        <v>53</v>
      </c>
      <c r="AD7" s="72"/>
      <c r="AE7" s="72"/>
      <c r="AF7" s="72"/>
      <c r="AG7" s="72"/>
      <c r="AH7" s="72"/>
      <c r="AJ7" s="71" t="s">
        <v>56</v>
      </c>
      <c r="AK7" s="72"/>
      <c r="AL7" s="72"/>
      <c r="AM7" s="72"/>
      <c r="AN7" s="72"/>
      <c r="AO7" s="72"/>
      <c r="AQ7" s="71" t="s">
        <v>57</v>
      </c>
      <c r="AR7" s="72"/>
      <c r="AS7" s="72"/>
      <c r="AT7" s="72"/>
      <c r="AU7" s="72"/>
      <c r="AV7" s="72"/>
      <c r="AX7" s="71" t="s">
        <v>58</v>
      </c>
      <c r="AY7" s="72"/>
      <c r="AZ7" s="72"/>
      <c r="BA7" s="72"/>
      <c r="BB7" s="72"/>
      <c r="BD7" s="71" t="s">
        <v>59</v>
      </c>
      <c r="BE7" s="72"/>
      <c r="BF7" s="72"/>
      <c r="BG7" s="72"/>
      <c r="BH7" s="72"/>
      <c r="BJ7" s="71" t="s">
        <v>60</v>
      </c>
      <c r="BK7" s="72"/>
      <c r="BL7" s="72"/>
      <c r="BM7" s="72"/>
      <c r="BN7" s="72"/>
      <c r="BO7" s="72"/>
      <c r="BP7" s="67"/>
      <c r="BQ7" s="71" t="s">
        <v>61</v>
      </c>
      <c r="BR7" s="72"/>
      <c r="BS7" s="72"/>
      <c r="BT7" s="72"/>
      <c r="BU7" s="72"/>
      <c r="BV7" s="72"/>
      <c r="BW7" s="67"/>
      <c r="BX7" s="71" t="s">
        <v>62</v>
      </c>
      <c r="BY7" s="72"/>
      <c r="BZ7" s="72"/>
      <c r="CA7" s="72"/>
      <c r="CB7" s="72"/>
      <c r="CC7" s="72"/>
      <c r="CD7" s="72"/>
      <c r="CE7" s="72"/>
      <c r="CF7" s="72"/>
      <c r="CG7" s="72"/>
      <c r="CH7" s="72"/>
      <c r="CI7" s="72"/>
      <c r="CJ7" s="67"/>
      <c r="CK7" s="71" t="s">
        <v>63</v>
      </c>
      <c r="CL7" s="72"/>
      <c r="CM7" s="72"/>
      <c r="CN7" s="72"/>
      <c r="CO7" s="72"/>
      <c r="CP7" s="67"/>
      <c r="CQ7" s="71" t="s">
        <v>64</v>
      </c>
      <c r="CR7" s="73"/>
      <c r="CS7" s="73"/>
      <c r="CT7" s="73"/>
      <c r="CU7" s="73"/>
      <c r="CV7" s="73"/>
      <c r="CW7" s="73"/>
      <c r="CX7" s="71" t="s">
        <v>65</v>
      </c>
      <c r="CY7" s="73"/>
      <c r="CZ7" s="73"/>
      <c r="DA7" s="73"/>
      <c r="DB7" s="73"/>
      <c r="DC7" s="73"/>
      <c r="DD7" s="67"/>
      <c r="DE7" s="71" t="s">
        <v>66</v>
      </c>
      <c r="DF7" s="72"/>
      <c r="DG7" s="72"/>
      <c r="DH7" s="72"/>
      <c r="DI7" s="72"/>
      <c r="DJ7" s="67"/>
      <c r="DK7" s="71" t="s">
        <v>67</v>
      </c>
      <c r="DL7" s="72"/>
      <c r="DM7" s="72"/>
      <c r="DN7" s="72"/>
      <c r="DO7" s="72"/>
      <c r="DP7" s="67"/>
      <c r="DQ7" s="71" t="s">
        <v>68</v>
      </c>
      <c r="DR7" s="72"/>
      <c r="DS7" s="72"/>
      <c r="DT7" s="72"/>
      <c r="DU7" s="72"/>
      <c r="DV7" s="67"/>
      <c r="DW7" s="71" t="s">
        <v>69</v>
      </c>
      <c r="DX7" s="72"/>
      <c r="DY7" s="72"/>
      <c r="DZ7" s="72"/>
      <c r="EA7" s="72"/>
      <c r="EB7" s="72"/>
      <c r="EC7" s="67"/>
      <c r="ED7" s="71" t="s">
        <v>70</v>
      </c>
      <c r="EE7" s="72"/>
      <c r="EF7" s="72"/>
      <c r="EG7" s="72"/>
      <c r="EH7" s="72"/>
      <c r="EI7" s="72"/>
      <c r="EJ7" s="67"/>
      <c r="EK7" s="71" t="s">
        <v>71</v>
      </c>
      <c r="EL7" s="72"/>
      <c r="EM7" s="72"/>
      <c r="EN7" s="72"/>
      <c r="EO7" s="72"/>
      <c r="EP7" s="72"/>
      <c r="EQ7" s="67"/>
      <c r="ER7" s="71" t="s">
        <v>72</v>
      </c>
      <c r="ES7" s="72"/>
      <c r="ET7" s="72"/>
      <c r="EU7" s="72"/>
      <c r="EV7" s="72"/>
      <c r="EW7" s="72"/>
    </row>
    <row r="8" spans="1:153" x14ac:dyDescent="0.4">
      <c r="B8" s="72"/>
      <c r="C8" s="72"/>
      <c r="D8" s="72"/>
      <c r="E8" s="72"/>
      <c r="F8" s="72"/>
      <c r="G8" s="72"/>
      <c r="H8" s="72"/>
      <c r="I8" s="72"/>
      <c r="J8" s="72"/>
      <c r="L8" s="74"/>
      <c r="M8" s="75"/>
      <c r="N8" s="75"/>
      <c r="O8" s="75"/>
      <c r="P8" s="75"/>
      <c r="Q8" s="75"/>
      <c r="R8" s="75"/>
      <c r="S8" s="75"/>
      <c r="T8" s="75"/>
      <c r="V8" s="74"/>
      <c r="W8" s="75"/>
      <c r="X8" s="75"/>
      <c r="Y8" s="75"/>
      <c r="Z8" s="75"/>
      <c r="AA8" s="75"/>
      <c r="AC8" s="74"/>
      <c r="AD8" s="75"/>
      <c r="AE8" s="75"/>
      <c r="AF8" s="75"/>
      <c r="AG8" s="75"/>
      <c r="AH8" s="75"/>
      <c r="AJ8" s="74"/>
      <c r="AK8" s="75"/>
      <c r="AL8" s="75"/>
      <c r="AM8" s="75"/>
      <c r="AN8" s="75"/>
      <c r="AO8" s="75"/>
      <c r="AQ8" s="74"/>
      <c r="AR8" s="75"/>
      <c r="AS8" s="75"/>
      <c r="AT8" s="75"/>
      <c r="AU8" s="75"/>
      <c r="AV8" s="75"/>
      <c r="AX8" s="74"/>
      <c r="AY8" s="75"/>
      <c r="AZ8" s="75"/>
      <c r="BA8" s="75"/>
      <c r="BB8" s="75"/>
      <c r="BD8" s="74"/>
      <c r="BE8" s="75"/>
      <c r="BF8" s="75"/>
      <c r="BG8" s="75"/>
      <c r="BH8" s="75"/>
      <c r="BJ8" s="74"/>
      <c r="BK8" s="75"/>
      <c r="BL8" s="75"/>
      <c r="BM8" s="75"/>
      <c r="BN8" s="75"/>
      <c r="BO8" s="75"/>
      <c r="BP8" s="67"/>
      <c r="BQ8" s="74"/>
      <c r="BR8" s="75"/>
      <c r="BS8" s="75"/>
      <c r="BT8" s="75"/>
      <c r="BU8" s="75"/>
      <c r="BV8" s="75"/>
      <c r="BW8" s="67"/>
      <c r="BX8" s="75"/>
      <c r="BY8" s="75"/>
      <c r="BZ8" s="75"/>
      <c r="CA8" s="75"/>
      <c r="CB8" s="75"/>
      <c r="CC8" s="75"/>
      <c r="CD8" s="75"/>
      <c r="CE8" s="75"/>
      <c r="CF8" s="75"/>
      <c r="CG8" s="75"/>
      <c r="CH8" s="75"/>
      <c r="CI8" s="75"/>
      <c r="CJ8" s="67"/>
      <c r="CK8" s="75"/>
      <c r="CL8" s="75"/>
      <c r="CM8" s="75"/>
      <c r="CN8" s="75"/>
      <c r="CO8" s="75"/>
      <c r="CP8" s="67"/>
      <c r="CQ8" s="74"/>
      <c r="CR8" s="75"/>
      <c r="CS8" s="75"/>
      <c r="CT8" s="75"/>
      <c r="CU8" s="75"/>
      <c r="CV8" s="75"/>
      <c r="CW8" s="75"/>
      <c r="CX8" s="74"/>
      <c r="CY8" s="75"/>
      <c r="CZ8" s="75"/>
      <c r="DA8" s="75"/>
      <c r="DB8" s="75"/>
      <c r="DC8" s="75"/>
      <c r="DD8" s="67"/>
      <c r="DE8" s="74"/>
      <c r="DF8" s="75"/>
      <c r="DG8" s="75"/>
      <c r="DH8" s="75"/>
      <c r="DI8" s="75"/>
      <c r="DJ8" s="67"/>
      <c r="DK8" s="74"/>
      <c r="DL8" s="75"/>
      <c r="DM8" s="75"/>
      <c r="DN8" s="75"/>
      <c r="DO8" s="75"/>
      <c r="DP8" s="67"/>
      <c r="DQ8" s="74"/>
      <c r="DR8" s="75"/>
      <c r="DS8" s="75"/>
      <c r="DT8" s="75"/>
      <c r="DU8" s="75"/>
      <c r="DV8" s="67"/>
      <c r="DW8" s="74"/>
      <c r="DX8" s="75"/>
      <c r="DY8" s="75"/>
      <c r="DZ8" s="75"/>
      <c r="EA8" s="75"/>
      <c r="EB8" s="75"/>
      <c r="EC8" s="67"/>
      <c r="ED8" s="74"/>
      <c r="EE8" s="75"/>
      <c r="EF8" s="75"/>
      <c r="EG8" s="75"/>
      <c r="EH8" s="75"/>
      <c r="EI8" s="75"/>
      <c r="EJ8" s="67"/>
      <c r="EK8" s="74"/>
      <c r="EL8" s="75"/>
      <c r="EM8" s="75"/>
      <c r="EN8" s="75"/>
      <c r="EO8" s="75"/>
      <c r="EP8" s="75"/>
      <c r="EQ8" s="67"/>
      <c r="ER8" s="74"/>
      <c r="ES8" s="75"/>
      <c r="ET8" s="75"/>
      <c r="EU8" s="75"/>
      <c r="EV8" s="75"/>
      <c r="EW8" s="75"/>
    </row>
    <row r="9" spans="1:153" x14ac:dyDescent="0.4">
      <c r="B9" s="72" t="s">
        <v>46</v>
      </c>
      <c r="C9" s="72"/>
      <c r="D9" s="72" t="s">
        <v>51</v>
      </c>
      <c r="E9" s="76"/>
      <c r="F9" s="76"/>
      <c r="G9" s="76" t="s">
        <v>31</v>
      </c>
      <c r="H9" s="76" t="s">
        <v>52</v>
      </c>
      <c r="I9" s="76" t="s">
        <v>47</v>
      </c>
      <c r="J9" s="76" t="s">
        <v>38</v>
      </c>
      <c r="L9" s="71" t="s">
        <v>46</v>
      </c>
      <c r="R9" s="76" t="s">
        <v>31</v>
      </c>
      <c r="S9" s="76" t="s">
        <v>52</v>
      </c>
      <c r="V9" s="72" t="s">
        <v>51</v>
      </c>
      <c r="W9" s="76"/>
      <c r="X9" s="76"/>
      <c r="Y9" s="76"/>
      <c r="Z9" s="76" t="s">
        <v>31</v>
      </c>
      <c r="AA9" s="76" t="s">
        <v>47</v>
      </c>
      <c r="AC9" s="72" t="s">
        <v>51</v>
      </c>
      <c r="AD9" s="76"/>
      <c r="AE9" s="76"/>
      <c r="AF9" s="76"/>
      <c r="AG9" s="76" t="s">
        <v>31</v>
      </c>
      <c r="AH9" s="76" t="s">
        <v>47</v>
      </c>
      <c r="AJ9" s="72" t="s">
        <v>51</v>
      </c>
      <c r="AK9" s="76"/>
      <c r="AL9" s="76"/>
      <c r="AM9" s="76"/>
      <c r="AN9" s="76" t="s">
        <v>31</v>
      </c>
      <c r="AO9" s="76" t="s">
        <v>47</v>
      </c>
      <c r="AQ9" s="72" t="s">
        <v>51</v>
      </c>
      <c r="AR9" s="76"/>
      <c r="AS9" s="76"/>
      <c r="AT9" s="76"/>
      <c r="AU9" s="76" t="s">
        <v>31</v>
      </c>
      <c r="AV9" s="76" t="s">
        <v>47</v>
      </c>
      <c r="AX9" s="72" t="s">
        <v>51</v>
      </c>
      <c r="AY9" s="76"/>
      <c r="AZ9" s="76"/>
      <c r="BA9" s="76"/>
      <c r="BB9" s="76" t="s">
        <v>47</v>
      </c>
      <c r="BD9" s="72" t="s">
        <v>51</v>
      </c>
      <c r="BE9" s="76"/>
      <c r="BF9" s="76"/>
      <c r="BG9" s="76"/>
      <c r="BH9" s="76" t="s">
        <v>47</v>
      </c>
      <c r="BJ9" s="72" t="s">
        <v>51</v>
      </c>
      <c r="BK9" s="76"/>
      <c r="BL9" s="76"/>
      <c r="BM9" s="76"/>
      <c r="BN9" s="76" t="s">
        <v>31</v>
      </c>
      <c r="BO9" s="76" t="s">
        <v>47</v>
      </c>
      <c r="BP9" s="67"/>
      <c r="BQ9" s="72" t="s">
        <v>51</v>
      </c>
      <c r="BR9" s="76"/>
      <c r="BS9" s="76"/>
      <c r="BT9" s="76"/>
      <c r="BU9" s="76" t="s">
        <v>31</v>
      </c>
      <c r="BV9" s="76" t="s">
        <v>47</v>
      </c>
      <c r="BW9" s="67"/>
      <c r="BX9" s="72" t="s">
        <v>51</v>
      </c>
      <c r="BY9" s="76"/>
      <c r="BZ9" s="76"/>
      <c r="CA9" s="76"/>
      <c r="CB9" s="76"/>
      <c r="CC9" s="76"/>
      <c r="CD9" s="76"/>
      <c r="CE9" s="76"/>
      <c r="CF9" s="76"/>
      <c r="CG9" s="76"/>
      <c r="CH9" s="76" t="s">
        <v>31</v>
      </c>
      <c r="CI9" s="76" t="s">
        <v>47</v>
      </c>
      <c r="CJ9" s="67"/>
      <c r="CK9" s="72" t="s">
        <v>51</v>
      </c>
      <c r="CL9" s="76"/>
      <c r="CM9" s="76"/>
      <c r="CN9" s="76"/>
      <c r="CO9" s="76" t="s">
        <v>47</v>
      </c>
      <c r="CP9" s="67"/>
      <c r="CQ9" s="72" t="s">
        <v>51</v>
      </c>
      <c r="CR9" s="76"/>
      <c r="CS9" s="76"/>
      <c r="CT9" s="76"/>
      <c r="CU9" s="76" t="s">
        <v>31</v>
      </c>
      <c r="CV9" s="76" t="s">
        <v>47</v>
      </c>
      <c r="CW9" s="40"/>
      <c r="CX9" s="72" t="s">
        <v>51</v>
      </c>
      <c r="CY9" s="76"/>
      <c r="CZ9" s="76"/>
      <c r="DA9" s="76"/>
      <c r="DB9" s="76" t="s">
        <v>31</v>
      </c>
      <c r="DC9" s="76" t="s">
        <v>47</v>
      </c>
      <c r="DD9" s="67"/>
      <c r="DE9" s="72" t="s">
        <v>51</v>
      </c>
      <c r="DF9" s="76"/>
      <c r="DG9" s="76"/>
      <c r="DH9" s="76"/>
      <c r="DI9" s="76" t="s">
        <v>47</v>
      </c>
      <c r="DJ9" s="67"/>
      <c r="DK9" s="72" t="s">
        <v>51</v>
      </c>
      <c r="DL9" s="76"/>
      <c r="DM9" s="76"/>
      <c r="DN9" s="76"/>
      <c r="DO9" s="76" t="s">
        <v>47</v>
      </c>
      <c r="DP9" s="67"/>
      <c r="DQ9" s="72" t="s">
        <v>51</v>
      </c>
      <c r="DR9" s="76"/>
      <c r="DS9" s="76"/>
      <c r="DT9" s="76"/>
      <c r="DU9" s="76" t="s">
        <v>47</v>
      </c>
      <c r="DV9" s="67"/>
      <c r="DW9" s="72" t="s">
        <v>51</v>
      </c>
      <c r="DX9" s="76"/>
      <c r="DY9" s="76"/>
      <c r="DZ9" s="76"/>
      <c r="EA9" s="76" t="s">
        <v>31</v>
      </c>
      <c r="EB9" s="76" t="s">
        <v>47</v>
      </c>
      <c r="EC9" s="67"/>
      <c r="ED9" s="72" t="s">
        <v>51</v>
      </c>
      <c r="EE9" s="76"/>
      <c r="EF9" s="76"/>
      <c r="EG9" s="76"/>
      <c r="EH9" s="76" t="s">
        <v>31</v>
      </c>
      <c r="EI9" s="76" t="s">
        <v>47</v>
      </c>
      <c r="EJ9" s="67"/>
      <c r="EK9" s="72" t="s">
        <v>51</v>
      </c>
      <c r="EL9" s="76"/>
      <c r="EM9" s="76"/>
      <c r="EN9" s="76"/>
      <c r="EO9" s="76" t="s">
        <v>31</v>
      </c>
      <c r="EP9" s="76" t="s">
        <v>47</v>
      </c>
      <c r="EQ9" s="67"/>
      <c r="ER9" s="72" t="s">
        <v>51</v>
      </c>
      <c r="ES9" s="76"/>
      <c r="ET9" s="76"/>
      <c r="EU9" s="76"/>
      <c r="EV9" s="76" t="s">
        <v>31</v>
      </c>
      <c r="EW9" s="76" t="s">
        <v>47</v>
      </c>
    </row>
    <row r="10" spans="1:153" ht="13.5" thickBot="1" x14ac:dyDescent="0.45">
      <c r="B10" s="81" t="s">
        <v>48</v>
      </c>
      <c r="C10" s="81"/>
      <c r="D10" s="81" t="s">
        <v>23</v>
      </c>
      <c r="E10" s="80" t="s">
        <v>21</v>
      </c>
      <c r="F10" s="80" t="s">
        <v>32</v>
      </c>
      <c r="G10" s="80" t="s">
        <v>32</v>
      </c>
      <c r="H10" s="80" t="s">
        <v>32</v>
      </c>
      <c r="I10" s="80" t="s">
        <v>49</v>
      </c>
      <c r="J10" s="80" t="s">
        <v>34</v>
      </c>
      <c r="L10" s="79" t="s">
        <v>48</v>
      </c>
      <c r="M10" s="80" t="s">
        <v>21</v>
      </c>
      <c r="N10" s="80" t="s">
        <v>25</v>
      </c>
      <c r="O10" s="80" t="s">
        <v>21</v>
      </c>
      <c r="P10" s="80" t="s">
        <v>25</v>
      </c>
      <c r="Q10" s="80" t="s">
        <v>32</v>
      </c>
      <c r="R10" s="80" t="s">
        <v>32</v>
      </c>
      <c r="S10" s="80" t="s">
        <v>32</v>
      </c>
      <c r="T10" s="80" t="s">
        <v>34</v>
      </c>
      <c r="V10" s="81" t="s">
        <v>23</v>
      </c>
      <c r="W10" s="80" t="s">
        <v>21</v>
      </c>
      <c r="X10" s="80" t="s">
        <v>25</v>
      </c>
      <c r="Y10" s="80" t="s">
        <v>32</v>
      </c>
      <c r="Z10" s="80" t="s">
        <v>32</v>
      </c>
      <c r="AA10" s="80" t="s">
        <v>49</v>
      </c>
      <c r="AC10" s="81" t="s">
        <v>23</v>
      </c>
      <c r="AD10" s="80" t="s">
        <v>21</v>
      </c>
      <c r="AE10" s="80" t="s">
        <v>25</v>
      </c>
      <c r="AF10" s="80" t="s">
        <v>32</v>
      </c>
      <c r="AG10" s="80" t="s">
        <v>32</v>
      </c>
      <c r="AH10" s="80" t="s">
        <v>49</v>
      </c>
      <c r="AJ10" s="81" t="s">
        <v>23</v>
      </c>
      <c r="AK10" s="80" t="s">
        <v>21</v>
      </c>
      <c r="AL10" s="80" t="s">
        <v>25</v>
      </c>
      <c r="AM10" s="80" t="s">
        <v>32</v>
      </c>
      <c r="AN10" s="80" t="s">
        <v>32</v>
      </c>
      <c r="AO10" s="80" t="s">
        <v>49</v>
      </c>
      <c r="AQ10" s="81" t="s">
        <v>23</v>
      </c>
      <c r="AR10" s="80" t="s">
        <v>21</v>
      </c>
      <c r="AS10" s="80" t="s">
        <v>25</v>
      </c>
      <c r="AT10" s="80" t="s">
        <v>32</v>
      </c>
      <c r="AU10" s="80" t="s">
        <v>32</v>
      </c>
      <c r="AV10" s="80" t="s">
        <v>49</v>
      </c>
      <c r="AX10" s="81" t="s">
        <v>23</v>
      </c>
      <c r="AY10" s="80" t="s">
        <v>21</v>
      </c>
      <c r="AZ10" s="80" t="s">
        <v>25</v>
      </c>
      <c r="BA10" s="80" t="s">
        <v>32</v>
      </c>
      <c r="BB10" s="80" t="s">
        <v>49</v>
      </c>
      <c r="BD10" s="81" t="s">
        <v>23</v>
      </c>
      <c r="BE10" s="80" t="s">
        <v>21</v>
      </c>
      <c r="BF10" s="80" t="s">
        <v>25</v>
      </c>
      <c r="BG10" s="80" t="s">
        <v>32</v>
      </c>
      <c r="BH10" s="80" t="s">
        <v>49</v>
      </c>
      <c r="BJ10" s="81" t="s">
        <v>23</v>
      </c>
      <c r="BK10" s="80" t="s">
        <v>21</v>
      </c>
      <c r="BL10" s="80" t="s">
        <v>25</v>
      </c>
      <c r="BM10" s="80" t="s">
        <v>32</v>
      </c>
      <c r="BN10" s="80" t="s">
        <v>32</v>
      </c>
      <c r="BO10" s="80" t="s">
        <v>49</v>
      </c>
      <c r="BP10" s="67"/>
      <c r="BQ10" s="81" t="s">
        <v>23</v>
      </c>
      <c r="BR10" s="80" t="s">
        <v>21</v>
      </c>
      <c r="BS10" s="80" t="s">
        <v>25</v>
      </c>
      <c r="BT10" s="80" t="s">
        <v>32</v>
      </c>
      <c r="BU10" s="80" t="s">
        <v>32</v>
      </c>
      <c r="BV10" s="80" t="s">
        <v>49</v>
      </c>
      <c r="BW10" s="67"/>
      <c r="BX10" s="81" t="s">
        <v>23</v>
      </c>
      <c r="BY10" s="80" t="s">
        <v>21</v>
      </c>
      <c r="BZ10" s="80" t="s">
        <v>25</v>
      </c>
      <c r="CA10" s="80" t="s">
        <v>21</v>
      </c>
      <c r="CB10" s="80" t="s">
        <v>25</v>
      </c>
      <c r="CC10" s="80" t="s">
        <v>21</v>
      </c>
      <c r="CD10" s="80" t="s">
        <v>25</v>
      </c>
      <c r="CE10" s="80" t="s">
        <v>21</v>
      </c>
      <c r="CF10" s="80" t="s">
        <v>25</v>
      </c>
      <c r="CG10" s="80" t="s">
        <v>32</v>
      </c>
      <c r="CH10" s="80" t="s">
        <v>32</v>
      </c>
      <c r="CI10" s="80" t="s">
        <v>49</v>
      </c>
      <c r="CJ10" s="67"/>
      <c r="CK10" s="81" t="s">
        <v>23</v>
      </c>
      <c r="CL10" s="80" t="s">
        <v>21</v>
      </c>
      <c r="CM10" s="80" t="s">
        <v>25</v>
      </c>
      <c r="CN10" s="80" t="s">
        <v>32</v>
      </c>
      <c r="CO10" s="80" t="s">
        <v>49</v>
      </c>
      <c r="CP10" s="67"/>
      <c r="CQ10" s="81" t="s">
        <v>23</v>
      </c>
      <c r="CR10" s="80" t="s">
        <v>21</v>
      </c>
      <c r="CS10" s="80" t="s">
        <v>25</v>
      </c>
      <c r="CT10" s="80" t="s">
        <v>32</v>
      </c>
      <c r="CU10" s="80" t="s">
        <v>32</v>
      </c>
      <c r="CV10" s="80" t="s">
        <v>49</v>
      </c>
      <c r="CW10" s="78"/>
      <c r="CX10" s="81" t="s">
        <v>23</v>
      </c>
      <c r="CY10" s="80" t="s">
        <v>21</v>
      </c>
      <c r="CZ10" s="80" t="s">
        <v>25</v>
      </c>
      <c r="DA10" s="80" t="s">
        <v>32</v>
      </c>
      <c r="DB10" s="80" t="s">
        <v>32</v>
      </c>
      <c r="DC10" s="80" t="s">
        <v>49</v>
      </c>
      <c r="DD10" s="67"/>
      <c r="DE10" s="81" t="s">
        <v>23</v>
      </c>
      <c r="DF10" s="80" t="s">
        <v>21</v>
      </c>
      <c r="DG10" s="80" t="s">
        <v>25</v>
      </c>
      <c r="DH10" s="80" t="s">
        <v>32</v>
      </c>
      <c r="DI10" s="80" t="s">
        <v>49</v>
      </c>
      <c r="DJ10" s="67"/>
      <c r="DK10" s="81" t="s">
        <v>23</v>
      </c>
      <c r="DL10" s="80" t="s">
        <v>21</v>
      </c>
      <c r="DM10" s="80" t="s">
        <v>25</v>
      </c>
      <c r="DN10" s="80" t="s">
        <v>32</v>
      </c>
      <c r="DO10" s="80" t="s">
        <v>49</v>
      </c>
      <c r="DP10" s="67"/>
      <c r="DQ10" s="81" t="s">
        <v>23</v>
      </c>
      <c r="DR10" s="80" t="s">
        <v>21</v>
      </c>
      <c r="DS10" s="80" t="s">
        <v>25</v>
      </c>
      <c r="DT10" s="80" t="s">
        <v>32</v>
      </c>
      <c r="DU10" s="80" t="s">
        <v>49</v>
      </c>
      <c r="DV10" s="67"/>
      <c r="DW10" s="81" t="s">
        <v>23</v>
      </c>
      <c r="DX10" s="80" t="s">
        <v>21</v>
      </c>
      <c r="DY10" s="80" t="s">
        <v>25</v>
      </c>
      <c r="DZ10" s="80" t="s">
        <v>32</v>
      </c>
      <c r="EA10" s="80" t="s">
        <v>32</v>
      </c>
      <c r="EB10" s="80" t="s">
        <v>49</v>
      </c>
      <c r="EC10" s="67"/>
      <c r="ED10" s="81" t="s">
        <v>23</v>
      </c>
      <c r="EE10" s="80" t="s">
        <v>21</v>
      </c>
      <c r="EF10" s="80" t="s">
        <v>25</v>
      </c>
      <c r="EG10" s="80" t="s">
        <v>32</v>
      </c>
      <c r="EH10" s="80" t="s">
        <v>32</v>
      </c>
      <c r="EI10" s="80" t="s">
        <v>49</v>
      </c>
      <c r="EJ10" s="67"/>
      <c r="EK10" s="81" t="s">
        <v>23</v>
      </c>
      <c r="EL10" s="80" t="s">
        <v>21</v>
      </c>
      <c r="EM10" s="80" t="s">
        <v>25</v>
      </c>
      <c r="EN10" s="80" t="s">
        <v>32</v>
      </c>
      <c r="EO10" s="80" t="s">
        <v>32</v>
      </c>
      <c r="EP10" s="80" t="s">
        <v>49</v>
      </c>
      <c r="EQ10" s="67"/>
      <c r="ER10" s="81" t="s">
        <v>23</v>
      </c>
      <c r="ES10" s="80" t="s">
        <v>21</v>
      </c>
      <c r="ET10" s="80" t="s">
        <v>25</v>
      </c>
      <c r="EU10" s="80" t="s">
        <v>32</v>
      </c>
      <c r="EV10" s="80" t="s">
        <v>32</v>
      </c>
      <c r="EW10" s="80" t="s">
        <v>49</v>
      </c>
    </row>
    <row r="11" spans="1:153" x14ac:dyDescent="0.4">
      <c r="L11" s="71"/>
      <c r="M11" s="76"/>
      <c r="N11" s="76"/>
      <c r="O11" s="76"/>
      <c r="P11" s="76"/>
      <c r="Q11" s="76"/>
      <c r="R11" s="76"/>
      <c r="S11" s="76"/>
      <c r="T11" s="76"/>
      <c r="V11" s="71"/>
      <c r="W11" s="76"/>
      <c r="X11" s="76"/>
      <c r="Y11" s="76"/>
      <c r="Z11" s="76"/>
      <c r="AA11" s="76"/>
      <c r="AC11" s="71"/>
      <c r="AD11" s="76"/>
      <c r="AE11" s="76"/>
      <c r="AF11" s="76"/>
      <c r="AG11" s="76"/>
      <c r="AH11" s="76"/>
      <c r="AJ11" s="71"/>
      <c r="AK11" s="76"/>
      <c r="AL11" s="76"/>
      <c r="AM11" s="76"/>
      <c r="AN11" s="76"/>
      <c r="AO11" s="76"/>
      <c r="AQ11" s="71"/>
      <c r="AR11" s="76"/>
      <c r="AS11" s="76"/>
      <c r="AT11" s="76"/>
      <c r="AU11" s="76"/>
      <c r="AV11" s="76"/>
      <c r="AX11" s="71"/>
      <c r="AY11" s="76"/>
      <c r="AZ11" s="76"/>
      <c r="BA11" s="76"/>
      <c r="BB11" s="76"/>
      <c r="BD11" s="71"/>
      <c r="BE11" s="76"/>
      <c r="BF11" s="76"/>
      <c r="BG11" s="76"/>
      <c r="BH11" s="76"/>
      <c r="BJ11" s="71"/>
      <c r="BK11" s="76"/>
      <c r="BL11" s="76"/>
      <c r="BM11" s="76"/>
      <c r="BN11" s="76"/>
      <c r="BO11" s="76"/>
      <c r="BP11" s="67"/>
      <c r="BQ11" s="76"/>
      <c r="BR11" s="76"/>
      <c r="BS11" s="76"/>
      <c r="BT11" s="76"/>
      <c r="BU11" s="76"/>
      <c r="BV11" s="76"/>
      <c r="BW11" s="67"/>
      <c r="BX11" s="83"/>
      <c r="BY11" s="76"/>
      <c r="BZ11" s="76"/>
      <c r="CA11" s="76"/>
      <c r="CB11" s="76"/>
      <c r="CC11" s="76"/>
      <c r="CD11" s="76"/>
      <c r="CE11" s="76"/>
      <c r="CF11" s="76"/>
      <c r="CG11" s="76"/>
      <c r="CH11" s="76"/>
      <c r="CI11" s="76"/>
      <c r="CJ11" s="67"/>
      <c r="CK11" s="83"/>
      <c r="CL11" s="76"/>
      <c r="CM11" s="76"/>
      <c r="CN11" s="76"/>
      <c r="CO11" s="76"/>
      <c r="CP11" s="67"/>
      <c r="CQ11" s="83"/>
      <c r="CR11" s="84"/>
      <c r="CS11" s="84"/>
      <c r="CT11" s="84"/>
      <c r="CU11" s="84"/>
      <c r="CV11" s="84"/>
      <c r="CW11" s="84"/>
      <c r="CX11" s="83"/>
      <c r="CY11" s="84"/>
      <c r="CZ11" s="84"/>
      <c r="DA11" s="84"/>
      <c r="DB11" s="84"/>
      <c r="DC11" s="84"/>
      <c r="DD11" s="67"/>
      <c r="DE11" s="83"/>
      <c r="DJ11" s="67"/>
      <c r="DK11" s="83"/>
      <c r="DP11" s="67"/>
      <c r="DQ11" s="83"/>
      <c r="DV11" s="67"/>
      <c r="DW11" s="83"/>
      <c r="EC11" s="67"/>
      <c r="ED11" s="83"/>
      <c r="EJ11" s="67"/>
      <c r="EK11" s="83"/>
      <c r="EQ11" s="67"/>
      <c r="ER11" s="83"/>
    </row>
    <row r="12" spans="1:153" x14ac:dyDescent="0.4">
      <c r="B12" s="85">
        <v>43830</v>
      </c>
      <c r="C12" s="85"/>
      <c r="D12" s="85">
        <v>43814</v>
      </c>
      <c r="E12" s="40">
        <f>SUM(M12,O12,W12,AD12,AK12,AR12,AY12,BE12,BK12,BR12,BY12,CA12,CC12,CE12,CL12,CR12,CY12,DF12,DL12,DR12,DX12,EE12,EL12,ES12)</f>
        <v>0</v>
      </c>
      <c r="F12" s="40">
        <f>SUM(Q12,Y12,AF12,AM12,AT12,BA12,BG12,BM12,BU12,CG12,CN12,CT12,DA12,DH12,DN12,DT12,DZ12,EG12,EN12,EU12)</f>
        <v>0</v>
      </c>
      <c r="G12" s="40">
        <f>SUM(R12,Z12,AG12,AN12,AU12,BN12,CH12,CU12,DB12,EA12,EH12,EO12,EV12)</f>
        <v>0</v>
      </c>
      <c r="H12" s="40">
        <f>S12</f>
        <v>0</v>
      </c>
      <c r="I12" s="40">
        <f>SUM(E12:H12)</f>
        <v>0</v>
      </c>
      <c r="J12" s="40"/>
      <c r="L12" s="85">
        <v>43814</v>
      </c>
      <c r="M12" s="40"/>
      <c r="N12" s="101"/>
      <c r="O12" s="40"/>
      <c r="P12" s="101"/>
      <c r="Q12" s="40"/>
      <c r="R12" s="40"/>
      <c r="S12" s="40"/>
      <c r="T12" s="40">
        <f>SUM(M12,O12,Q12,R12,S12)</f>
        <v>0</v>
      </c>
      <c r="V12" s="85">
        <v>43814</v>
      </c>
      <c r="W12" s="40"/>
      <c r="X12" s="101"/>
      <c r="Y12" s="40"/>
      <c r="Z12" s="40"/>
      <c r="AA12" s="40">
        <f>SUM(W12,Y12,Z12)</f>
        <v>0</v>
      </c>
      <c r="AC12" s="85">
        <v>43814</v>
      </c>
      <c r="AD12" s="40"/>
      <c r="AE12" s="40"/>
      <c r="AF12" s="40"/>
      <c r="AG12" s="40"/>
      <c r="AH12" s="40">
        <v>0</v>
      </c>
      <c r="AJ12" s="85">
        <v>43814</v>
      </c>
      <c r="AK12" s="40"/>
      <c r="AL12" s="40"/>
      <c r="AM12" s="40"/>
      <c r="AN12" s="40"/>
      <c r="AO12" s="40">
        <v>0</v>
      </c>
      <c r="AQ12" s="85">
        <v>43814</v>
      </c>
      <c r="AR12" s="40"/>
      <c r="AS12" s="40"/>
      <c r="AT12" s="40"/>
      <c r="AU12" s="40"/>
      <c r="AV12" s="40">
        <v>0</v>
      </c>
      <c r="AX12" s="85">
        <v>43814</v>
      </c>
      <c r="AY12" s="40"/>
      <c r="AZ12" s="40"/>
      <c r="BA12" s="40"/>
      <c r="BB12" s="40">
        <v>0</v>
      </c>
      <c r="BD12" s="85">
        <v>43814</v>
      </c>
      <c r="BE12" s="40"/>
      <c r="BF12" s="87">
        <v>0</v>
      </c>
      <c r="BG12" s="40"/>
      <c r="BH12" s="40">
        <v>0</v>
      </c>
      <c r="BJ12" s="85">
        <v>43814</v>
      </c>
      <c r="BK12" s="40"/>
      <c r="BL12" s="87"/>
      <c r="BM12" s="40"/>
      <c r="BN12" s="40"/>
      <c r="BO12" s="40">
        <f t="shared" ref="BO12:BO71" si="0">SUM(BK12,BM12,BN12)</f>
        <v>0</v>
      </c>
      <c r="BP12" s="67"/>
      <c r="BQ12" s="85">
        <v>43814</v>
      </c>
      <c r="BS12" s="40"/>
      <c r="BT12" s="87"/>
      <c r="BV12" s="40">
        <v>0</v>
      </c>
      <c r="BW12" s="67"/>
      <c r="BX12" s="85">
        <v>43814</v>
      </c>
      <c r="BY12" s="40"/>
      <c r="BZ12" s="87"/>
      <c r="CA12" s="40"/>
      <c r="CB12" s="87"/>
      <c r="CC12" s="40"/>
      <c r="CD12" s="87"/>
      <c r="CE12" s="40"/>
      <c r="CF12" s="87"/>
      <c r="CG12" s="40"/>
      <c r="CH12" s="40"/>
      <c r="CI12" s="40">
        <f>SUM(BY12,CA12,CC12,CE12,CG12)</f>
        <v>0</v>
      </c>
      <c r="CJ12" s="67"/>
      <c r="CK12" s="85">
        <v>43814</v>
      </c>
      <c r="CL12" s="40"/>
      <c r="CM12" s="87"/>
      <c r="CN12" s="40"/>
      <c r="CO12" s="40">
        <f t="shared" ref="CO12:CO72" si="1">SUM(CL12,CN12)</f>
        <v>0</v>
      </c>
      <c r="CP12" s="67"/>
      <c r="CQ12" s="85">
        <v>43814</v>
      </c>
      <c r="CR12" s="40"/>
      <c r="CS12" s="102"/>
      <c r="CT12" s="40"/>
      <c r="CU12" s="40"/>
      <c r="CV12" s="40">
        <f t="shared" ref="CV12:CV72" si="2">SUM(CT12:CU12,CR12)</f>
        <v>0</v>
      </c>
      <c r="CW12" s="40"/>
      <c r="CX12" s="85">
        <v>43814</v>
      </c>
      <c r="CY12" s="40"/>
      <c r="CZ12" s="101"/>
      <c r="DA12" s="40"/>
      <c r="DB12" s="40"/>
      <c r="DC12" s="40">
        <f t="shared" ref="DC12:DC71" si="3">SUM(CY12,DA12,DB12)</f>
        <v>0</v>
      </c>
      <c r="DD12" s="85"/>
      <c r="DE12" s="85">
        <v>43814</v>
      </c>
      <c r="DJ12" s="67"/>
      <c r="DK12" s="85">
        <v>43814</v>
      </c>
      <c r="DL12" s="40"/>
      <c r="DM12" s="101"/>
      <c r="DN12" s="40"/>
      <c r="DO12" s="40"/>
      <c r="DP12" s="67"/>
      <c r="DQ12" s="85">
        <v>43814</v>
      </c>
      <c r="DR12" s="40"/>
      <c r="DS12" s="101"/>
      <c r="DT12" s="40"/>
      <c r="DU12" s="40"/>
      <c r="DV12" s="67"/>
      <c r="DW12" s="85">
        <v>43814</v>
      </c>
      <c r="DX12" s="40"/>
      <c r="DY12" s="87"/>
      <c r="DZ12" s="40"/>
      <c r="EA12" s="40"/>
      <c r="EB12" s="40">
        <f t="shared" ref="EB12:EB72" si="4">SUM(DX12,DZ12,EA12)</f>
        <v>0</v>
      </c>
      <c r="EC12" s="67"/>
      <c r="ED12" s="85">
        <v>43814</v>
      </c>
      <c r="EE12" s="40"/>
      <c r="EF12" s="87"/>
      <c r="EG12" s="40"/>
      <c r="EH12" s="40"/>
      <c r="EI12" s="40">
        <f t="shared" ref="EI12:EI72" si="5">SUM(EE12,EG12,EH12)</f>
        <v>0</v>
      </c>
      <c r="EJ12" s="67"/>
      <c r="EK12" s="85">
        <v>43814</v>
      </c>
      <c r="EL12" s="40"/>
      <c r="EM12" s="87"/>
      <c r="EN12" s="40"/>
      <c r="EO12" s="40"/>
      <c r="EP12" s="40">
        <f t="shared" ref="EP12:EP72" si="6">SUM(EL12,EN12,EO12)</f>
        <v>0</v>
      </c>
      <c r="EQ12" s="67"/>
      <c r="ER12" s="85">
        <v>43814</v>
      </c>
      <c r="ES12" s="40"/>
      <c r="ET12" s="87"/>
      <c r="EU12" s="40"/>
      <c r="EV12" s="40"/>
      <c r="EW12" s="40">
        <f t="shared" ref="EW12:EW72" si="7">SUM(ES12,EU12,EV12)</f>
        <v>0</v>
      </c>
    </row>
    <row r="13" spans="1:153" x14ac:dyDescent="0.4">
      <c r="B13" s="85">
        <v>44012</v>
      </c>
      <c r="C13" s="85"/>
      <c r="D13" s="85">
        <v>43997</v>
      </c>
      <c r="E13" s="40">
        <f t="shared" ref="E13:E76" si="8">SUM(W13,AD13,AK13,AR13,AY13,BE13,BK13,BR13,BY13,CA13,CC13,CE13,CL13,CR13,CY13,DF13,DL13,DR13,DX13,EE13,EL13,ES13)</f>
        <v>0</v>
      </c>
      <c r="F13" s="40">
        <f t="shared" ref="F13:F76" si="9">SUM(Y13,AF13,AM13,AT13,BA13,BG13,BM13,BU13,CG13,CN13,CT13,DA13,DH13,DN13,DT13,DZ13,EG13,EN13,EU13)</f>
        <v>0</v>
      </c>
      <c r="G13" s="40">
        <f t="shared" ref="G13:G76" si="10">SUM(Z13,AG13,AN13,AU13,BN13,CH13,CU13,DB13,EA13,EH13,EO13,EV13)</f>
        <v>0</v>
      </c>
      <c r="H13" s="40">
        <f>S13</f>
        <v>0</v>
      </c>
      <c r="I13" s="40">
        <f t="shared" ref="I13:I76" si="11">SUM(E13:H13)</f>
        <v>0</v>
      </c>
      <c r="J13" s="40">
        <f>SUM(I12:I13)</f>
        <v>0</v>
      </c>
      <c r="L13" s="85">
        <v>43997</v>
      </c>
      <c r="M13" s="40"/>
      <c r="N13" s="101"/>
      <c r="O13" s="40"/>
      <c r="P13" s="101"/>
      <c r="Q13" s="40">
        <f t="shared" ref="Q13:Q72" si="12">(M13*N13/2)+(O13*P13/2)+Q14</f>
        <v>0</v>
      </c>
      <c r="R13" s="40"/>
      <c r="S13" s="40"/>
      <c r="T13" s="40">
        <f t="shared" ref="T13:T76" si="13">SUM(M13,O13,Q13,R13,S13)</f>
        <v>0</v>
      </c>
      <c r="V13" s="85">
        <v>43997</v>
      </c>
      <c r="W13" s="40"/>
      <c r="X13" s="101"/>
      <c r="Y13" s="40"/>
      <c r="Z13" s="40"/>
      <c r="AA13" s="40">
        <f t="shared" ref="AA13:AA76" si="14">SUM(W13,Y13,Z13)</f>
        <v>0</v>
      </c>
      <c r="AC13" s="85">
        <v>43997</v>
      </c>
      <c r="AD13" s="40"/>
      <c r="AE13" s="40"/>
      <c r="AF13" s="40"/>
      <c r="AG13" s="40"/>
      <c r="AH13" s="40">
        <v>0</v>
      </c>
      <c r="AJ13" s="85">
        <v>43997</v>
      </c>
      <c r="AK13" s="40"/>
      <c r="AL13" s="40"/>
      <c r="AM13" s="40"/>
      <c r="AN13" s="40"/>
      <c r="AO13" s="40">
        <v>0</v>
      </c>
      <c r="AQ13" s="85">
        <v>43997</v>
      </c>
      <c r="AR13" s="40"/>
      <c r="AS13" s="40"/>
      <c r="AT13" s="40"/>
      <c r="AU13" s="40"/>
      <c r="AV13" s="40">
        <v>0</v>
      </c>
      <c r="AX13" s="85">
        <v>43997</v>
      </c>
      <c r="AY13" s="40"/>
      <c r="AZ13" s="40"/>
      <c r="BA13" s="40"/>
      <c r="BB13" s="40">
        <v>0</v>
      </c>
      <c r="BD13" s="85">
        <v>43997</v>
      </c>
      <c r="BE13" s="40"/>
      <c r="BF13" s="87">
        <v>0</v>
      </c>
      <c r="BG13" s="40"/>
      <c r="BH13" s="40">
        <v>0</v>
      </c>
      <c r="BJ13" s="85">
        <v>43997</v>
      </c>
      <c r="BK13" s="40"/>
      <c r="BL13" s="87"/>
      <c r="BM13" s="40"/>
      <c r="BN13" s="40"/>
      <c r="BO13" s="40">
        <f t="shared" si="0"/>
        <v>0</v>
      </c>
      <c r="BP13" s="67"/>
      <c r="BQ13" s="85">
        <v>43997</v>
      </c>
      <c r="BS13" s="40"/>
      <c r="BT13" s="87"/>
      <c r="BV13" s="40">
        <v>0</v>
      </c>
      <c r="BW13" s="67"/>
      <c r="BX13" s="85">
        <v>43997</v>
      </c>
      <c r="BY13" s="40"/>
      <c r="BZ13" s="87"/>
      <c r="CA13" s="40"/>
      <c r="CB13" s="87"/>
      <c r="CC13" s="40"/>
      <c r="CD13" s="87"/>
      <c r="CE13" s="40"/>
      <c r="CF13" s="87"/>
      <c r="CG13" s="40">
        <f t="shared" ref="CG13:CG63" si="15">(BY13*BZ13/2)+(CA13*CB13/2)+(CC13*CD13/2)+(CE13*CF13/2)+CG14</f>
        <v>0</v>
      </c>
      <c r="CH13" s="40"/>
      <c r="CI13" s="40">
        <f t="shared" ref="CI13:CI76" si="16">SUM(BY13,CA13,CC13,CE13,CG13)</f>
        <v>0</v>
      </c>
      <c r="CJ13" s="67"/>
      <c r="CK13" s="85">
        <v>43997</v>
      </c>
      <c r="CL13" s="40"/>
      <c r="CM13" s="87"/>
      <c r="CN13" s="40">
        <f t="shared" ref="CN13:CN71" si="17">CL13*CM13/2+CN14</f>
        <v>0</v>
      </c>
      <c r="CO13" s="40">
        <f t="shared" si="1"/>
        <v>0</v>
      </c>
      <c r="CP13" s="67"/>
      <c r="CQ13" s="85">
        <v>43997</v>
      </c>
      <c r="CR13" s="40"/>
      <c r="CS13" s="102"/>
      <c r="CT13" s="40"/>
      <c r="CU13" s="40"/>
      <c r="CV13" s="40">
        <f t="shared" si="2"/>
        <v>0</v>
      </c>
      <c r="CW13" s="40"/>
      <c r="CX13" s="85">
        <v>43997</v>
      </c>
      <c r="CY13" s="40"/>
      <c r="CZ13" s="101"/>
      <c r="DA13" s="40"/>
      <c r="DB13" s="40"/>
      <c r="DC13" s="40">
        <f t="shared" si="3"/>
        <v>0</v>
      </c>
      <c r="DD13" s="85"/>
      <c r="DE13" s="85">
        <v>43997</v>
      </c>
      <c r="DJ13" s="67"/>
      <c r="DK13" s="85">
        <v>43997</v>
      </c>
      <c r="DL13" s="40"/>
      <c r="DM13" s="101"/>
      <c r="DN13" s="40"/>
      <c r="DO13" s="40"/>
      <c r="DP13" s="67"/>
      <c r="DQ13" s="85">
        <v>43997</v>
      </c>
      <c r="DR13" s="40"/>
      <c r="DS13" s="101"/>
      <c r="DT13" s="40"/>
      <c r="DU13" s="40"/>
      <c r="DV13" s="67"/>
      <c r="DW13" s="85">
        <v>43997</v>
      </c>
      <c r="DX13" s="40"/>
      <c r="DY13" s="87"/>
      <c r="DZ13" s="40"/>
      <c r="EA13" s="40"/>
      <c r="EB13" s="40">
        <f t="shared" si="4"/>
        <v>0</v>
      </c>
      <c r="EC13" s="67"/>
      <c r="ED13" s="85">
        <v>43997</v>
      </c>
      <c r="EE13" s="40"/>
      <c r="EF13" s="87"/>
      <c r="EG13" s="40"/>
      <c r="EH13" s="40"/>
      <c r="EI13" s="40">
        <f t="shared" si="5"/>
        <v>0</v>
      </c>
      <c r="EJ13" s="67"/>
      <c r="EK13" s="85">
        <v>43997</v>
      </c>
      <c r="EL13" s="40"/>
      <c r="EM13" s="87"/>
      <c r="EN13" s="40"/>
      <c r="EO13" s="40"/>
      <c r="EP13" s="40">
        <f t="shared" si="6"/>
        <v>0</v>
      </c>
      <c r="EQ13" s="67"/>
      <c r="ER13" s="85">
        <v>43997</v>
      </c>
      <c r="ES13" s="40"/>
      <c r="ET13" s="87"/>
      <c r="EU13" s="40"/>
      <c r="EV13" s="40"/>
      <c r="EW13" s="40">
        <f t="shared" si="7"/>
        <v>0</v>
      </c>
    </row>
    <row r="14" spans="1:153" x14ac:dyDescent="0.4">
      <c r="B14" s="85">
        <v>44196</v>
      </c>
      <c r="C14" s="85"/>
      <c r="D14" s="85">
        <v>44180</v>
      </c>
      <c r="E14" s="40">
        <f t="shared" si="8"/>
        <v>57141968.600000001</v>
      </c>
      <c r="F14" s="40">
        <f t="shared" si="9"/>
        <v>1388312.5</v>
      </c>
      <c r="G14" s="40">
        <f t="shared" si="10"/>
        <v>12833031.4</v>
      </c>
      <c r="H14" s="40">
        <f>S14</f>
        <v>0</v>
      </c>
      <c r="I14" s="40">
        <f t="shared" si="11"/>
        <v>71363312.5</v>
      </c>
      <c r="J14" s="40"/>
      <c r="L14" s="85">
        <v>44180</v>
      </c>
      <c r="M14" s="40"/>
      <c r="N14" s="101"/>
      <c r="O14" s="40"/>
      <c r="P14" s="101"/>
      <c r="Q14" s="40">
        <f t="shared" si="12"/>
        <v>0</v>
      </c>
      <c r="R14" s="40"/>
      <c r="S14" s="40"/>
      <c r="T14" s="40">
        <f t="shared" si="13"/>
        <v>0</v>
      </c>
      <c r="V14" s="85">
        <v>44180</v>
      </c>
      <c r="W14" s="40"/>
      <c r="X14" s="101"/>
      <c r="Y14" s="40">
        <f t="shared" ref="Y14:Y52" si="18">(W14+Z14)*X14/2+Y15</f>
        <v>0</v>
      </c>
      <c r="Z14" s="40"/>
      <c r="AA14" s="40">
        <f t="shared" si="14"/>
        <v>0</v>
      </c>
      <c r="AC14" s="85">
        <v>44180</v>
      </c>
      <c r="AD14" s="40"/>
      <c r="AE14" s="40"/>
      <c r="AF14" s="40"/>
      <c r="AG14" s="40"/>
      <c r="AH14" s="40">
        <v>0</v>
      </c>
      <c r="AJ14" s="85">
        <v>44180</v>
      </c>
      <c r="AK14" s="40"/>
      <c r="AL14" s="40"/>
      <c r="AM14" s="40"/>
      <c r="AN14" s="40"/>
      <c r="AO14" s="40">
        <v>0</v>
      </c>
      <c r="AQ14" s="85">
        <v>44180</v>
      </c>
      <c r="AR14" s="40"/>
      <c r="AS14" s="40"/>
      <c r="AT14" s="40"/>
      <c r="AU14" s="40"/>
      <c r="AV14" s="40">
        <v>0</v>
      </c>
      <c r="AX14" s="85">
        <v>44180</v>
      </c>
      <c r="AY14" s="40"/>
      <c r="AZ14" s="40"/>
      <c r="BA14" s="40"/>
      <c r="BB14" s="40">
        <v>0</v>
      </c>
      <c r="BD14" s="85">
        <v>44180</v>
      </c>
      <c r="BE14" s="40"/>
      <c r="BF14" s="87">
        <v>0</v>
      </c>
      <c r="BG14" s="40"/>
      <c r="BH14" s="40">
        <v>0</v>
      </c>
      <c r="BJ14" s="85">
        <v>44180</v>
      </c>
      <c r="BK14" s="40">
        <v>51545000</v>
      </c>
      <c r="BL14" s="87">
        <v>0.05</v>
      </c>
      <c r="BM14" s="40">
        <f t="shared" ref="BM14:BM77" si="19">BK14*BL14/2+BM15</f>
        <v>1288625</v>
      </c>
      <c r="BN14" s="40"/>
      <c r="BO14" s="40">
        <f t="shared" si="0"/>
        <v>52833625</v>
      </c>
      <c r="BP14" s="67"/>
      <c r="BQ14" s="85">
        <v>44180</v>
      </c>
      <c r="BS14" s="40"/>
      <c r="BT14" s="87"/>
      <c r="BV14" s="40">
        <v>0</v>
      </c>
      <c r="BW14" s="67"/>
      <c r="BX14" s="85">
        <v>44180</v>
      </c>
      <c r="BY14" s="40"/>
      <c r="BZ14" s="87"/>
      <c r="CA14" s="40"/>
      <c r="CB14" s="87"/>
      <c r="CC14" s="40"/>
      <c r="CD14" s="87"/>
      <c r="CE14" s="40"/>
      <c r="CF14" s="87"/>
      <c r="CG14" s="40">
        <f t="shared" si="15"/>
        <v>0</v>
      </c>
      <c r="CH14" s="40"/>
      <c r="CI14" s="40">
        <f t="shared" si="16"/>
        <v>0</v>
      </c>
      <c r="CJ14" s="67"/>
      <c r="CK14" s="85">
        <v>44180</v>
      </c>
      <c r="CL14" s="40"/>
      <c r="CM14" s="87"/>
      <c r="CN14" s="40">
        <f t="shared" si="17"/>
        <v>0</v>
      </c>
      <c r="CO14" s="40">
        <f t="shared" si="1"/>
        <v>0</v>
      </c>
      <c r="CP14" s="67"/>
      <c r="CQ14" s="85">
        <v>44180</v>
      </c>
      <c r="CR14" s="40"/>
      <c r="CS14" s="102"/>
      <c r="CT14" s="40"/>
      <c r="CU14" s="40"/>
      <c r="CV14" s="40">
        <f t="shared" si="2"/>
        <v>0</v>
      </c>
      <c r="CW14" s="40"/>
      <c r="CX14" s="85">
        <v>44180</v>
      </c>
      <c r="CY14" s="40"/>
      <c r="CZ14" s="101"/>
      <c r="DA14" s="40"/>
      <c r="DB14" s="40"/>
      <c r="DC14" s="40">
        <f t="shared" si="3"/>
        <v>0</v>
      </c>
      <c r="DD14" s="85"/>
      <c r="DE14" s="85">
        <v>44180</v>
      </c>
      <c r="DJ14" s="67"/>
      <c r="DK14" s="85">
        <v>44180</v>
      </c>
      <c r="DL14" s="40">
        <v>1770000</v>
      </c>
      <c r="DM14" s="101">
        <v>5.5E-2</v>
      </c>
      <c r="DN14" s="40">
        <f t="shared" ref="DN14:DN77" si="20">DL14*DM14/2+DN15</f>
        <v>74112.5</v>
      </c>
      <c r="DO14" s="40">
        <f>DL14+DN14</f>
        <v>1844112.5</v>
      </c>
      <c r="DP14" s="67"/>
      <c r="DQ14" s="85">
        <v>44180</v>
      </c>
      <c r="DR14" s="40"/>
      <c r="DS14" s="101"/>
      <c r="DT14" s="40">
        <f t="shared" ref="DT14:DT75" si="21">DR14*DS14/2+DT15</f>
        <v>25575</v>
      </c>
      <c r="DU14" s="40">
        <f>DR14+DT14</f>
        <v>25575</v>
      </c>
      <c r="DV14" s="67"/>
      <c r="DW14" s="85">
        <v>44180</v>
      </c>
      <c r="DX14" s="40">
        <v>3826968.6</v>
      </c>
      <c r="DY14" s="87">
        <v>6.1800000000000001E-2</v>
      </c>
      <c r="DZ14" s="40"/>
      <c r="EA14" s="40">
        <v>12833031.4</v>
      </c>
      <c r="EB14" s="40">
        <f t="shared" si="4"/>
        <v>16660000</v>
      </c>
      <c r="EC14" s="67"/>
      <c r="ED14" s="85">
        <v>44180</v>
      </c>
      <c r="EE14" s="40"/>
      <c r="EF14" s="87"/>
      <c r="EG14" s="40"/>
      <c r="EH14" s="40"/>
      <c r="EI14" s="40">
        <f t="shared" si="5"/>
        <v>0</v>
      </c>
      <c r="EJ14" s="67"/>
      <c r="EK14" s="85">
        <v>44180</v>
      </c>
      <c r="EL14" s="40"/>
      <c r="EM14" s="87"/>
      <c r="EN14" s="40"/>
      <c r="EO14" s="40"/>
      <c r="EP14" s="40">
        <f t="shared" si="6"/>
        <v>0</v>
      </c>
      <c r="EQ14" s="67"/>
      <c r="ER14" s="85">
        <v>44180</v>
      </c>
      <c r="ES14" s="40"/>
      <c r="ET14" s="87"/>
      <c r="EU14" s="40"/>
      <c r="EV14" s="40"/>
      <c r="EW14" s="40">
        <f t="shared" si="7"/>
        <v>0</v>
      </c>
    </row>
    <row r="15" spans="1:153" x14ac:dyDescent="0.4">
      <c r="B15" s="85">
        <v>44377</v>
      </c>
      <c r="C15" s="85"/>
      <c r="D15" s="85">
        <v>44362</v>
      </c>
      <c r="E15" s="40">
        <f t="shared" si="8"/>
        <v>8883792.4000000004</v>
      </c>
      <c r="F15" s="40">
        <f t="shared" si="9"/>
        <v>51012.5</v>
      </c>
      <c r="G15" s="40">
        <f t="shared" si="10"/>
        <v>38106207.600000001</v>
      </c>
      <c r="H15" s="40">
        <v>0</v>
      </c>
      <c r="I15" s="40">
        <f t="shared" si="11"/>
        <v>47041012.5</v>
      </c>
      <c r="J15" s="40">
        <f>SUM(I14:I15)</f>
        <v>118404325</v>
      </c>
      <c r="L15" s="85">
        <v>44362</v>
      </c>
      <c r="M15" s="40"/>
      <c r="N15" s="101"/>
      <c r="O15" s="40"/>
      <c r="P15" s="101"/>
      <c r="Q15" s="40">
        <f t="shared" si="12"/>
        <v>0</v>
      </c>
      <c r="R15" s="40"/>
      <c r="S15" s="40"/>
      <c r="T15" s="40">
        <f t="shared" si="13"/>
        <v>0</v>
      </c>
      <c r="V15" s="85">
        <v>44362</v>
      </c>
      <c r="W15" s="40"/>
      <c r="X15" s="101"/>
      <c r="Y15" s="40">
        <f t="shared" si="18"/>
        <v>0</v>
      </c>
      <c r="Z15" s="40"/>
      <c r="AA15" s="40">
        <f t="shared" si="14"/>
        <v>0</v>
      </c>
      <c r="AC15" s="85">
        <v>44362</v>
      </c>
      <c r="AD15" s="40"/>
      <c r="AE15" s="40"/>
      <c r="AF15" s="40"/>
      <c r="AG15" s="40"/>
      <c r="AH15" s="40">
        <v>0</v>
      </c>
      <c r="AJ15" s="85">
        <v>44362</v>
      </c>
      <c r="AK15" s="40"/>
      <c r="AL15" s="40"/>
      <c r="AM15" s="40"/>
      <c r="AN15" s="40"/>
      <c r="AO15" s="40">
        <v>0</v>
      </c>
      <c r="AQ15" s="85">
        <v>44362</v>
      </c>
      <c r="AR15" s="40"/>
      <c r="AS15" s="40"/>
      <c r="AT15" s="40"/>
      <c r="AU15" s="40"/>
      <c r="AV15" s="40">
        <v>0</v>
      </c>
      <c r="AX15" s="85">
        <v>44362</v>
      </c>
      <c r="AY15" s="40"/>
      <c r="AZ15" s="40"/>
      <c r="BA15" s="40"/>
      <c r="BB15" s="40">
        <v>0</v>
      </c>
      <c r="BD15" s="85">
        <v>44362</v>
      </c>
      <c r="BE15" s="40"/>
      <c r="BF15" s="87">
        <v>0</v>
      </c>
      <c r="BG15" s="40"/>
      <c r="BH15" s="40">
        <v>0</v>
      </c>
      <c r="BJ15" s="85">
        <v>44362</v>
      </c>
      <c r="BK15" s="40"/>
      <c r="BL15" s="87"/>
      <c r="BM15" s="40">
        <f t="shared" si="19"/>
        <v>0</v>
      </c>
      <c r="BN15" s="40"/>
      <c r="BO15" s="40">
        <f t="shared" si="0"/>
        <v>0</v>
      </c>
      <c r="BP15" s="67"/>
      <c r="BQ15" s="85">
        <v>44362</v>
      </c>
      <c r="BS15" s="40"/>
      <c r="BT15" s="87"/>
      <c r="BV15" s="40">
        <v>0</v>
      </c>
      <c r="BW15" s="67"/>
      <c r="BX15" s="85">
        <v>44362</v>
      </c>
      <c r="BY15" s="40"/>
      <c r="BZ15" s="87"/>
      <c r="CA15" s="40"/>
      <c r="CB15" s="87"/>
      <c r="CC15" s="40"/>
      <c r="CD15" s="87"/>
      <c r="CE15" s="40"/>
      <c r="CF15" s="87"/>
      <c r="CG15" s="40">
        <f t="shared" si="15"/>
        <v>0</v>
      </c>
      <c r="CH15" s="40"/>
      <c r="CI15" s="40">
        <f t="shared" si="16"/>
        <v>0</v>
      </c>
      <c r="CJ15" s="67"/>
      <c r="CK15" s="85">
        <v>44362</v>
      </c>
      <c r="CL15" s="40"/>
      <c r="CM15" s="87"/>
      <c r="CN15" s="40">
        <f t="shared" si="17"/>
        <v>0</v>
      </c>
      <c r="CO15" s="40">
        <f t="shared" si="1"/>
        <v>0</v>
      </c>
      <c r="CP15" s="67"/>
      <c r="CQ15" s="85">
        <v>44362</v>
      </c>
      <c r="CR15" s="40"/>
      <c r="CS15" s="102"/>
      <c r="CT15" s="40"/>
      <c r="CU15" s="40"/>
      <c r="CV15" s="40">
        <f t="shared" si="2"/>
        <v>0</v>
      </c>
      <c r="CW15" s="40"/>
      <c r="CX15" s="85">
        <v>44362</v>
      </c>
      <c r="CY15" s="40"/>
      <c r="CZ15" s="101"/>
      <c r="DA15" s="40"/>
      <c r="DB15" s="40"/>
      <c r="DC15" s="40">
        <f t="shared" si="3"/>
        <v>0</v>
      </c>
      <c r="DD15" s="85"/>
      <c r="DE15" s="85">
        <v>44362</v>
      </c>
      <c r="DJ15" s="67"/>
      <c r="DK15" s="85">
        <v>44362</v>
      </c>
      <c r="DL15" s="40">
        <v>925000</v>
      </c>
      <c r="DM15" s="101">
        <v>5.5E-2</v>
      </c>
      <c r="DN15" s="40">
        <f t="shared" si="20"/>
        <v>25437.5</v>
      </c>
      <c r="DO15" s="40">
        <f t="shared" ref="DO15:DO78" si="22">DL15+DN15</f>
        <v>950437.5</v>
      </c>
      <c r="DP15" s="67"/>
      <c r="DQ15" s="85">
        <v>44362</v>
      </c>
      <c r="DR15" s="40">
        <v>930000</v>
      </c>
      <c r="DS15" s="101">
        <v>5.5E-2</v>
      </c>
      <c r="DT15" s="40">
        <f t="shared" si="21"/>
        <v>25575</v>
      </c>
      <c r="DU15" s="40">
        <f t="shared" ref="DU15:DU78" si="23">DR15+DT15</f>
        <v>955575</v>
      </c>
      <c r="DV15" s="67"/>
      <c r="DW15" s="85">
        <v>44362</v>
      </c>
      <c r="DX15" s="40"/>
      <c r="DY15" s="87"/>
      <c r="DZ15" s="40"/>
      <c r="EA15" s="40"/>
      <c r="EB15" s="40">
        <f t="shared" si="4"/>
        <v>0</v>
      </c>
      <c r="EC15" s="67"/>
      <c r="ED15" s="85">
        <v>44362</v>
      </c>
      <c r="EE15" s="40">
        <v>501055.35</v>
      </c>
      <c r="EF15" s="87">
        <v>6.7000000000000004E-2</v>
      </c>
      <c r="EG15" s="40"/>
      <c r="EH15" s="40">
        <v>2463944.65</v>
      </c>
      <c r="EI15" s="40">
        <f t="shared" si="5"/>
        <v>2965000</v>
      </c>
      <c r="EJ15" s="67"/>
      <c r="EK15" s="85">
        <v>44362</v>
      </c>
      <c r="EL15" s="40">
        <v>1401772.05</v>
      </c>
      <c r="EM15" s="87">
        <v>6.7000000000000004E-2</v>
      </c>
      <c r="EN15" s="40"/>
      <c r="EO15" s="40">
        <v>6893227.9500000002</v>
      </c>
      <c r="EP15" s="40">
        <f t="shared" si="6"/>
        <v>8295000</v>
      </c>
      <c r="EQ15" s="67"/>
      <c r="ER15" s="85">
        <v>44362</v>
      </c>
      <c r="ES15" s="40">
        <v>5125965</v>
      </c>
      <c r="ET15" s="87">
        <v>6.7500000000000004E-2</v>
      </c>
      <c r="EU15" s="40"/>
      <c r="EV15" s="40">
        <v>28749035</v>
      </c>
      <c r="EW15" s="40">
        <f t="shared" si="7"/>
        <v>33875000</v>
      </c>
    </row>
    <row r="16" spans="1:153" x14ac:dyDescent="0.4">
      <c r="B16" s="85">
        <v>44561</v>
      </c>
      <c r="C16" s="85"/>
      <c r="D16" s="85">
        <v>44545</v>
      </c>
      <c r="E16" s="40">
        <f t="shared" si="8"/>
        <v>0</v>
      </c>
      <c r="F16" s="40">
        <f t="shared" si="9"/>
        <v>0</v>
      </c>
      <c r="G16" s="40">
        <f t="shared" si="10"/>
        <v>0</v>
      </c>
      <c r="H16" s="40">
        <v>0</v>
      </c>
      <c r="I16" s="40">
        <f t="shared" si="11"/>
        <v>0</v>
      </c>
      <c r="J16" s="40"/>
      <c r="L16" s="85">
        <v>44545</v>
      </c>
      <c r="M16" s="40"/>
      <c r="N16" s="101"/>
      <c r="O16" s="40"/>
      <c r="P16" s="101"/>
      <c r="Q16" s="40">
        <f t="shared" si="12"/>
        <v>0</v>
      </c>
      <c r="R16" s="40"/>
      <c r="S16" s="40"/>
      <c r="T16" s="40">
        <f t="shared" si="13"/>
        <v>0</v>
      </c>
      <c r="V16" s="85">
        <v>44545</v>
      </c>
      <c r="W16" s="40"/>
      <c r="X16" s="101"/>
      <c r="Y16" s="40">
        <f t="shared" si="18"/>
        <v>0</v>
      </c>
      <c r="Z16" s="40"/>
      <c r="AA16" s="40">
        <f t="shared" si="14"/>
        <v>0</v>
      </c>
      <c r="AC16" s="85">
        <v>44545</v>
      </c>
      <c r="AD16" s="40"/>
      <c r="AE16" s="40"/>
      <c r="AF16" s="40"/>
      <c r="AG16" s="40"/>
      <c r="AH16" s="40">
        <v>0</v>
      </c>
      <c r="AJ16" s="85">
        <v>44545</v>
      </c>
      <c r="AK16" s="40"/>
      <c r="AL16" s="40"/>
      <c r="AM16" s="40"/>
      <c r="AN16" s="40"/>
      <c r="AO16" s="40">
        <v>0</v>
      </c>
      <c r="AQ16" s="85">
        <v>44545</v>
      </c>
      <c r="AR16" s="40"/>
      <c r="AS16" s="40"/>
      <c r="AT16" s="40"/>
      <c r="AU16" s="40"/>
      <c r="AV16" s="40">
        <v>0</v>
      </c>
      <c r="AX16" s="85">
        <v>44545</v>
      </c>
      <c r="AY16" s="40"/>
      <c r="AZ16" s="40"/>
      <c r="BA16" s="40"/>
      <c r="BB16" s="40">
        <v>0</v>
      </c>
      <c r="BD16" s="85">
        <v>44545</v>
      </c>
      <c r="BE16" s="40"/>
      <c r="BF16" s="87">
        <v>0</v>
      </c>
      <c r="BG16" s="40"/>
      <c r="BH16" s="40">
        <v>0</v>
      </c>
      <c r="BJ16" s="85">
        <v>44545</v>
      </c>
      <c r="BK16" s="40"/>
      <c r="BL16" s="87"/>
      <c r="BM16" s="40">
        <f t="shared" si="19"/>
        <v>0</v>
      </c>
      <c r="BN16" s="40"/>
      <c r="BO16" s="40">
        <f t="shared" si="0"/>
        <v>0</v>
      </c>
      <c r="BP16" s="67"/>
      <c r="BQ16" s="85">
        <v>44545</v>
      </c>
      <c r="BS16" s="40"/>
      <c r="BT16" s="87"/>
      <c r="BV16" s="40">
        <v>0</v>
      </c>
      <c r="BW16" s="67"/>
      <c r="BX16" s="85">
        <v>44545</v>
      </c>
      <c r="BY16" s="40"/>
      <c r="BZ16" s="87"/>
      <c r="CA16" s="40"/>
      <c r="CB16" s="87"/>
      <c r="CC16" s="40"/>
      <c r="CD16" s="87"/>
      <c r="CE16" s="40"/>
      <c r="CF16" s="87"/>
      <c r="CG16" s="40">
        <f t="shared" si="15"/>
        <v>0</v>
      </c>
      <c r="CH16" s="40"/>
      <c r="CI16" s="40">
        <f t="shared" si="16"/>
        <v>0</v>
      </c>
      <c r="CJ16" s="67"/>
      <c r="CK16" s="85">
        <v>44545</v>
      </c>
      <c r="CL16" s="40"/>
      <c r="CM16" s="87"/>
      <c r="CN16" s="40">
        <f t="shared" si="17"/>
        <v>0</v>
      </c>
      <c r="CO16" s="40">
        <f t="shared" si="1"/>
        <v>0</v>
      </c>
      <c r="CP16" s="67"/>
      <c r="CQ16" s="85">
        <v>44545</v>
      </c>
      <c r="CR16" s="40"/>
      <c r="CS16" s="102"/>
      <c r="CT16" s="40"/>
      <c r="CU16" s="40"/>
      <c r="CV16" s="40">
        <f t="shared" si="2"/>
        <v>0</v>
      </c>
      <c r="CW16" s="40"/>
      <c r="CX16" s="85">
        <v>44545</v>
      </c>
      <c r="CY16" s="40"/>
      <c r="CZ16" s="101"/>
      <c r="DA16" s="40"/>
      <c r="DB16" s="40"/>
      <c r="DC16" s="40">
        <f t="shared" si="3"/>
        <v>0</v>
      </c>
      <c r="DD16" s="85"/>
      <c r="DE16" s="85">
        <v>44545</v>
      </c>
      <c r="DJ16" s="67"/>
      <c r="DK16" s="85">
        <v>44545</v>
      </c>
      <c r="DL16" s="40"/>
      <c r="DM16" s="101"/>
      <c r="DN16" s="40">
        <f t="shared" si="20"/>
        <v>0</v>
      </c>
      <c r="DO16" s="40">
        <f t="shared" si="22"/>
        <v>0</v>
      </c>
      <c r="DP16" s="67"/>
      <c r="DQ16" s="85">
        <v>44545</v>
      </c>
      <c r="DR16" s="40"/>
      <c r="DS16" s="101"/>
      <c r="DT16" s="40">
        <f t="shared" si="21"/>
        <v>0</v>
      </c>
      <c r="DU16" s="40">
        <f t="shared" si="23"/>
        <v>0</v>
      </c>
      <c r="DV16" s="67"/>
      <c r="DW16" s="85">
        <v>44545</v>
      </c>
      <c r="DX16" s="40"/>
      <c r="DY16" s="87"/>
      <c r="DZ16" s="40"/>
      <c r="EA16" s="40"/>
      <c r="EB16" s="40">
        <f t="shared" si="4"/>
        <v>0</v>
      </c>
      <c r="EC16" s="67"/>
      <c r="ED16" s="85">
        <v>44545</v>
      </c>
      <c r="EE16" s="40"/>
      <c r="EF16" s="87"/>
      <c r="EG16" s="40"/>
      <c r="EH16" s="40"/>
      <c r="EI16" s="40">
        <f t="shared" si="5"/>
        <v>0</v>
      </c>
      <c r="EJ16" s="67"/>
      <c r="EK16" s="85">
        <v>44545</v>
      </c>
      <c r="EL16" s="40"/>
      <c r="EM16" s="87"/>
      <c r="EN16" s="40"/>
      <c r="EO16" s="40"/>
      <c r="EP16" s="40">
        <f t="shared" si="6"/>
        <v>0</v>
      </c>
      <c r="EQ16" s="67"/>
      <c r="ER16" s="85">
        <v>44545</v>
      </c>
      <c r="EW16" s="40">
        <f t="shared" si="7"/>
        <v>0</v>
      </c>
    </row>
    <row r="17" spans="2:153" x14ac:dyDescent="0.4">
      <c r="B17" s="85">
        <v>44742</v>
      </c>
      <c r="C17" s="85"/>
      <c r="D17" s="85">
        <v>44727</v>
      </c>
      <c r="E17" s="40">
        <f t="shared" si="8"/>
        <v>0</v>
      </c>
      <c r="F17" s="40">
        <f t="shared" si="9"/>
        <v>0</v>
      </c>
      <c r="G17" s="40">
        <f t="shared" si="10"/>
        <v>0</v>
      </c>
      <c r="H17" s="40">
        <v>0</v>
      </c>
      <c r="I17" s="40">
        <f t="shared" si="11"/>
        <v>0</v>
      </c>
      <c r="J17" s="40">
        <f>SUM(I16:I17)</f>
        <v>0</v>
      </c>
      <c r="L17" s="85">
        <v>44727</v>
      </c>
      <c r="M17" s="40"/>
      <c r="N17" s="101"/>
      <c r="O17" s="40"/>
      <c r="P17" s="101"/>
      <c r="Q17" s="40">
        <f t="shared" si="12"/>
        <v>0</v>
      </c>
      <c r="R17" s="40"/>
      <c r="S17" s="40"/>
      <c r="T17" s="40">
        <f t="shared" si="13"/>
        <v>0</v>
      </c>
      <c r="V17" s="85">
        <v>44727</v>
      </c>
      <c r="W17" s="40"/>
      <c r="X17" s="101"/>
      <c r="Y17" s="40">
        <f t="shared" si="18"/>
        <v>0</v>
      </c>
      <c r="Z17" s="40"/>
      <c r="AA17" s="40">
        <f t="shared" si="14"/>
        <v>0</v>
      </c>
      <c r="AC17" s="85">
        <v>44727</v>
      </c>
      <c r="AD17" s="40"/>
      <c r="AE17" s="40"/>
      <c r="AF17" s="40"/>
      <c r="AG17" s="40"/>
      <c r="AH17" s="40">
        <v>0</v>
      </c>
      <c r="AJ17" s="85">
        <v>44727</v>
      </c>
      <c r="AK17" s="40"/>
      <c r="AL17" s="40"/>
      <c r="AM17" s="40"/>
      <c r="AN17" s="40"/>
      <c r="AO17" s="40">
        <v>0</v>
      </c>
      <c r="AQ17" s="85">
        <v>44727</v>
      </c>
      <c r="AR17" s="40"/>
      <c r="AS17" s="40"/>
      <c r="AT17" s="40"/>
      <c r="AU17" s="40"/>
      <c r="AV17" s="40">
        <v>0</v>
      </c>
      <c r="AX17" s="85">
        <v>44727</v>
      </c>
      <c r="AY17" s="40"/>
      <c r="AZ17" s="40"/>
      <c r="BA17" s="40"/>
      <c r="BB17" s="40">
        <v>0</v>
      </c>
      <c r="BD17" s="85">
        <v>44727</v>
      </c>
      <c r="BE17" s="40"/>
      <c r="BF17" s="87">
        <v>0</v>
      </c>
      <c r="BG17" s="40"/>
      <c r="BH17" s="40">
        <v>0</v>
      </c>
      <c r="BJ17" s="85">
        <v>44727</v>
      </c>
      <c r="BK17" s="40"/>
      <c r="BL17" s="87"/>
      <c r="BM17" s="40">
        <f t="shared" si="19"/>
        <v>0</v>
      </c>
      <c r="BN17" s="40"/>
      <c r="BO17" s="40">
        <f t="shared" si="0"/>
        <v>0</v>
      </c>
      <c r="BP17" s="67"/>
      <c r="BQ17" s="85">
        <v>44727</v>
      </c>
      <c r="BR17" s="88"/>
      <c r="BS17" s="40"/>
      <c r="BT17" s="89"/>
      <c r="BU17" s="90"/>
      <c r="BV17" s="40">
        <v>0</v>
      </c>
      <c r="BW17" s="67"/>
      <c r="BX17" s="85">
        <v>44727</v>
      </c>
      <c r="BY17" s="40"/>
      <c r="BZ17" s="87"/>
      <c r="CA17" s="40"/>
      <c r="CB17" s="87"/>
      <c r="CC17" s="40"/>
      <c r="CD17" s="87"/>
      <c r="CE17" s="40"/>
      <c r="CF17" s="87"/>
      <c r="CG17" s="40">
        <f t="shared" si="15"/>
        <v>0</v>
      </c>
      <c r="CH17" s="40"/>
      <c r="CI17" s="40">
        <f t="shared" si="16"/>
        <v>0</v>
      </c>
      <c r="CJ17" s="67"/>
      <c r="CK17" s="85">
        <v>44727</v>
      </c>
      <c r="CL17" s="40"/>
      <c r="CM17" s="87"/>
      <c r="CN17" s="40">
        <f t="shared" si="17"/>
        <v>0</v>
      </c>
      <c r="CO17" s="40">
        <f t="shared" si="1"/>
        <v>0</v>
      </c>
      <c r="CP17" s="67"/>
      <c r="CQ17" s="85">
        <v>44727</v>
      </c>
      <c r="CR17" s="40"/>
      <c r="CS17" s="102"/>
      <c r="CT17" s="40"/>
      <c r="CU17" s="40"/>
      <c r="CV17" s="40">
        <f t="shared" si="2"/>
        <v>0</v>
      </c>
      <c r="CW17" s="40"/>
      <c r="CX17" s="85">
        <v>44727</v>
      </c>
      <c r="CY17" s="40"/>
      <c r="CZ17" s="101"/>
      <c r="DA17" s="40"/>
      <c r="DB17" s="40"/>
      <c r="DC17" s="40">
        <f t="shared" si="3"/>
        <v>0</v>
      </c>
      <c r="DD17" s="85"/>
      <c r="DE17" s="85">
        <v>44727</v>
      </c>
      <c r="DJ17" s="67"/>
      <c r="DK17" s="85">
        <v>44727</v>
      </c>
      <c r="DL17" s="40"/>
      <c r="DM17" s="101"/>
      <c r="DN17" s="40">
        <f t="shared" si="20"/>
        <v>0</v>
      </c>
      <c r="DO17" s="40">
        <f t="shared" si="22"/>
        <v>0</v>
      </c>
      <c r="DP17" s="67"/>
      <c r="DQ17" s="85">
        <v>44727</v>
      </c>
      <c r="DR17" s="40"/>
      <c r="DS17" s="101"/>
      <c r="DT17" s="40">
        <f t="shared" si="21"/>
        <v>0</v>
      </c>
      <c r="DU17" s="40">
        <f t="shared" si="23"/>
        <v>0</v>
      </c>
      <c r="DV17" s="67"/>
      <c r="DW17" s="85">
        <v>44727</v>
      </c>
      <c r="DX17" s="40"/>
      <c r="DY17" s="87"/>
      <c r="DZ17" s="40"/>
      <c r="EA17" s="40"/>
      <c r="EB17" s="40">
        <f t="shared" si="4"/>
        <v>0</v>
      </c>
      <c r="EC17" s="67"/>
      <c r="ED17" s="85">
        <v>44727</v>
      </c>
      <c r="EE17" s="40"/>
      <c r="EF17" s="87"/>
      <c r="EG17" s="40"/>
      <c r="EH17" s="40"/>
      <c r="EI17" s="40">
        <f t="shared" si="5"/>
        <v>0</v>
      </c>
      <c r="EJ17" s="67"/>
      <c r="EK17" s="85">
        <v>44727</v>
      </c>
      <c r="EL17" s="40"/>
      <c r="EM17" s="87"/>
      <c r="EN17" s="40"/>
      <c r="EO17" s="40"/>
      <c r="EP17" s="40">
        <f t="shared" si="6"/>
        <v>0</v>
      </c>
      <c r="EQ17" s="67"/>
      <c r="ER17" s="85">
        <v>44727</v>
      </c>
      <c r="EW17" s="40">
        <f t="shared" si="7"/>
        <v>0</v>
      </c>
    </row>
    <row r="18" spans="2:153" x14ac:dyDescent="0.4">
      <c r="B18" s="85">
        <v>44926</v>
      </c>
      <c r="C18" s="85"/>
      <c r="D18" s="85">
        <v>44910</v>
      </c>
      <c r="E18" s="40">
        <f t="shared" si="8"/>
        <v>0</v>
      </c>
      <c r="F18" s="40">
        <f t="shared" si="9"/>
        <v>0</v>
      </c>
      <c r="G18" s="40">
        <f t="shared" si="10"/>
        <v>0</v>
      </c>
      <c r="H18" s="40">
        <v>0</v>
      </c>
      <c r="I18" s="40">
        <f t="shared" si="11"/>
        <v>0</v>
      </c>
      <c r="J18" s="40"/>
      <c r="L18" s="85">
        <v>44910</v>
      </c>
      <c r="M18" s="40"/>
      <c r="N18" s="101"/>
      <c r="O18" s="40"/>
      <c r="P18" s="101"/>
      <c r="Q18" s="40">
        <f t="shared" si="12"/>
        <v>0</v>
      </c>
      <c r="R18" s="40"/>
      <c r="S18" s="40"/>
      <c r="T18" s="40">
        <f t="shared" si="13"/>
        <v>0</v>
      </c>
      <c r="V18" s="85">
        <v>44910</v>
      </c>
      <c r="W18" s="40"/>
      <c r="X18" s="101"/>
      <c r="Y18" s="40">
        <f t="shared" si="18"/>
        <v>0</v>
      </c>
      <c r="Z18" s="40"/>
      <c r="AA18" s="40">
        <f t="shared" si="14"/>
        <v>0</v>
      </c>
      <c r="AC18" s="85">
        <v>44910</v>
      </c>
      <c r="AD18" s="40"/>
      <c r="AE18" s="40"/>
      <c r="AF18" s="40"/>
      <c r="AG18" s="40"/>
      <c r="AH18" s="40">
        <v>0</v>
      </c>
      <c r="AJ18" s="85">
        <v>44910</v>
      </c>
      <c r="AK18" s="40"/>
      <c r="AL18" s="40"/>
      <c r="AM18" s="40"/>
      <c r="AN18" s="40"/>
      <c r="AO18" s="40">
        <v>0</v>
      </c>
      <c r="AQ18" s="85">
        <v>44910</v>
      </c>
      <c r="AR18" s="40"/>
      <c r="AS18" s="40"/>
      <c r="AT18" s="40"/>
      <c r="AU18" s="40"/>
      <c r="AV18" s="40">
        <v>0</v>
      </c>
      <c r="AX18" s="85">
        <v>44910</v>
      </c>
      <c r="AY18" s="40"/>
      <c r="AZ18" s="40"/>
      <c r="BA18" s="40"/>
      <c r="BB18" s="40">
        <v>0</v>
      </c>
      <c r="BD18" s="85">
        <v>44910</v>
      </c>
      <c r="BE18" s="40"/>
      <c r="BF18" s="87">
        <v>0</v>
      </c>
      <c r="BG18" s="40"/>
      <c r="BH18" s="40">
        <v>0</v>
      </c>
      <c r="BJ18" s="85">
        <v>44910</v>
      </c>
      <c r="BK18" s="40"/>
      <c r="BL18" s="87"/>
      <c r="BM18" s="40">
        <f t="shared" si="19"/>
        <v>0</v>
      </c>
      <c r="BN18" s="40"/>
      <c r="BO18" s="40">
        <f t="shared" si="0"/>
        <v>0</v>
      </c>
      <c r="BP18" s="67"/>
      <c r="BQ18" s="85">
        <v>44910</v>
      </c>
      <c r="BR18" s="88"/>
      <c r="BS18" s="40"/>
      <c r="BT18" s="89"/>
      <c r="BU18" s="90"/>
      <c r="BV18" s="40">
        <v>0</v>
      </c>
      <c r="BW18" s="67"/>
      <c r="BX18" s="85">
        <v>44910</v>
      </c>
      <c r="BY18" s="40"/>
      <c r="BZ18" s="87"/>
      <c r="CA18" s="40"/>
      <c r="CB18" s="87"/>
      <c r="CC18" s="40"/>
      <c r="CD18" s="87"/>
      <c r="CE18" s="40"/>
      <c r="CF18" s="87"/>
      <c r="CG18" s="40">
        <f t="shared" si="15"/>
        <v>0</v>
      </c>
      <c r="CH18" s="40"/>
      <c r="CI18" s="40">
        <f t="shared" si="16"/>
        <v>0</v>
      </c>
      <c r="CJ18" s="67"/>
      <c r="CK18" s="85">
        <v>44910</v>
      </c>
      <c r="CL18" s="40"/>
      <c r="CM18" s="87"/>
      <c r="CN18" s="40">
        <f t="shared" si="17"/>
        <v>0</v>
      </c>
      <c r="CO18" s="40">
        <f t="shared" si="1"/>
        <v>0</v>
      </c>
      <c r="CP18" s="67"/>
      <c r="CQ18" s="85">
        <v>44910</v>
      </c>
      <c r="CR18" s="40"/>
      <c r="CS18" s="102"/>
      <c r="CT18" s="40"/>
      <c r="CU18" s="40"/>
      <c r="CV18" s="40">
        <f t="shared" si="2"/>
        <v>0</v>
      </c>
      <c r="CW18" s="40"/>
      <c r="CX18" s="85">
        <v>44910</v>
      </c>
      <c r="CY18" s="40"/>
      <c r="CZ18" s="101"/>
      <c r="DA18" s="40"/>
      <c r="DB18" s="40"/>
      <c r="DC18" s="40">
        <f t="shared" si="3"/>
        <v>0</v>
      </c>
      <c r="DD18" s="85"/>
      <c r="DE18" s="85">
        <v>44910</v>
      </c>
      <c r="DJ18" s="67"/>
      <c r="DK18" s="85">
        <v>44910</v>
      </c>
      <c r="DL18" s="40"/>
      <c r="DM18" s="101"/>
      <c r="DN18" s="40">
        <f t="shared" si="20"/>
        <v>0</v>
      </c>
      <c r="DO18" s="40">
        <f t="shared" si="22"/>
        <v>0</v>
      </c>
      <c r="DP18" s="67"/>
      <c r="DQ18" s="85">
        <v>44910</v>
      </c>
      <c r="DR18" s="40"/>
      <c r="DS18" s="101"/>
      <c r="DT18" s="40">
        <f t="shared" si="21"/>
        <v>0</v>
      </c>
      <c r="DU18" s="40">
        <f t="shared" si="23"/>
        <v>0</v>
      </c>
      <c r="DV18" s="67"/>
      <c r="DW18" s="85">
        <v>44910</v>
      </c>
      <c r="DX18" s="40"/>
      <c r="DY18" s="87"/>
      <c r="DZ18" s="40"/>
      <c r="EA18" s="40"/>
      <c r="EB18" s="40">
        <f t="shared" si="4"/>
        <v>0</v>
      </c>
      <c r="EC18" s="67"/>
      <c r="ED18" s="85">
        <v>44910</v>
      </c>
      <c r="EE18" s="40"/>
      <c r="EF18" s="87"/>
      <c r="EG18" s="40"/>
      <c r="EH18" s="40"/>
      <c r="EI18" s="40">
        <f t="shared" si="5"/>
        <v>0</v>
      </c>
      <c r="EJ18" s="67"/>
      <c r="EK18" s="85">
        <v>44910</v>
      </c>
      <c r="EP18" s="40">
        <f t="shared" si="6"/>
        <v>0</v>
      </c>
      <c r="EQ18" s="67"/>
      <c r="ER18" s="85">
        <v>44910</v>
      </c>
      <c r="EW18" s="40">
        <f t="shared" si="7"/>
        <v>0</v>
      </c>
    </row>
    <row r="19" spans="2:153" x14ac:dyDescent="0.4">
      <c r="B19" s="85">
        <v>45107</v>
      </c>
      <c r="C19" s="85"/>
      <c r="D19" s="85">
        <v>45092</v>
      </c>
      <c r="E19" s="40">
        <f t="shared" si="8"/>
        <v>0</v>
      </c>
      <c r="F19" s="40">
        <f t="shared" si="9"/>
        <v>0</v>
      </c>
      <c r="G19" s="40">
        <f t="shared" si="10"/>
        <v>0</v>
      </c>
      <c r="H19" s="40">
        <v>0</v>
      </c>
      <c r="I19" s="40">
        <f t="shared" si="11"/>
        <v>0</v>
      </c>
      <c r="J19" s="40">
        <f>SUM(I18:I19)</f>
        <v>0</v>
      </c>
      <c r="L19" s="85">
        <v>45092</v>
      </c>
      <c r="M19" s="40"/>
      <c r="N19" s="101"/>
      <c r="O19" s="40"/>
      <c r="P19" s="101"/>
      <c r="Q19" s="40">
        <f t="shared" si="12"/>
        <v>0</v>
      </c>
      <c r="R19" s="40"/>
      <c r="S19" s="40"/>
      <c r="T19" s="40">
        <f t="shared" si="13"/>
        <v>0</v>
      </c>
      <c r="V19" s="85">
        <v>45092</v>
      </c>
      <c r="W19" s="40"/>
      <c r="X19" s="101"/>
      <c r="Y19" s="40">
        <f t="shared" si="18"/>
        <v>0</v>
      </c>
      <c r="Z19" s="40"/>
      <c r="AA19" s="40">
        <f t="shared" si="14"/>
        <v>0</v>
      </c>
      <c r="AC19" s="85">
        <v>45092</v>
      </c>
      <c r="AD19" s="40"/>
      <c r="AE19" s="40"/>
      <c r="AF19" s="40"/>
      <c r="AG19" s="40"/>
      <c r="AH19" s="40">
        <v>0</v>
      </c>
      <c r="AJ19" s="85">
        <v>45092</v>
      </c>
      <c r="AK19" s="40"/>
      <c r="AL19" s="40"/>
      <c r="AM19" s="40"/>
      <c r="AN19" s="40"/>
      <c r="AO19" s="40">
        <v>0</v>
      </c>
      <c r="AQ19" s="85">
        <v>45092</v>
      </c>
      <c r="AR19" s="40"/>
      <c r="AS19" s="40"/>
      <c r="AT19" s="40"/>
      <c r="AU19" s="40"/>
      <c r="AV19" s="40">
        <v>0</v>
      </c>
      <c r="AX19" s="85">
        <v>45092</v>
      </c>
      <c r="AY19" s="40"/>
      <c r="AZ19" s="40"/>
      <c r="BA19" s="40"/>
      <c r="BB19" s="40">
        <v>0</v>
      </c>
      <c r="BD19" s="85">
        <v>45092</v>
      </c>
      <c r="BE19" s="40"/>
      <c r="BF19" s="87">
        <v>0</v>
      </c>
      <c r="BG19" s="40"/>
      <c r="BH19" s="40">
        <v>0</v>
      </c>
      <c r="BJ19" s="85">
        <v>45092</v>
      </c>
      <c r="BK19" s="40"/>
      <c r="BL19" s="87"/>
      <c r="BM19" s="40">
        <f t="shared" si="19"/>
        <v>0</v>
      </c>
      <c r="BN19" s="40"/>
      <c r="BO19" s="40">
        <f t="shared" si="0"/>
        <v>0</v>
      </c>
      <c r="BP19" s="67"/>
      <c r="BQ19" s="85">
        <v>45092</v>
      </c>
      <c r="BR19" s="88"/>
      <c r="BS19" s="40"/>
      <c r="BT19" s="89"/>
      <c r="BU19" s="91"/>
      <c r="BV19" s="40">
        <v>0</v>
      </c>
      <c r="BW19" s="67"/>
      <c r="BX19" s="85">
        <v>45092</v>
      </c>
      <c r="BY19" s="40"/>
      <c r="BZ19" s="87"/>
      <c r="CA19" s="40"/>
      <c r="CB19" s="87"/>
      <c r="CC19" s="40"/>
      <c r="CD19" s="87"/>
      <c r="CE19" s="40"/>
      <c r="CF19" s="87"/>
      <c r="CG19" s="40">
        <f t="shared" si="15"/>
        <v>0</v>
      </c>
      <c r="CH19" s="40"/>
      <c r="CI19" s="40">
        <f t="shared" si="16"/>
        <v>0</v>
      </c>
      <c r="CJ19" s="67"/>
      <c r="CK19" s="85">
        <v>45092</v>
      </c>
      <c r="CL19" s="40"/>
      <c r="CM19" s="87"/>
      <c r="CN19" s="40">
        <f t="shared" si="17"/>
        <v>0</v>
      </c>
      <c r="CO19" s="40">
        <f t="shared" si="1"/>
        <v>0</v>
      </c>
      <c r="CP19" s="67"/>
      <c r="CQ19" s="85">
        <v>45092</v>
      </c>
      <c r="CR19" s="40"/>
      <c r="CS19" s="102"/>
      <c r="CT19" s="40"/>
      <c r="CU19" s="40"/>
      <c r="CV19" s="40">
        <f t="shared" si="2"/>
        <v>0</v>
      </c>
      <c r="CW19" s="40"/>
      <c r="CX19" s="85">
        <v>45092</v>
      </c>
      <c r="CY19" s="40"/>
      <c r="CZ19" s="101"/>
      <c r="DA19" s="40"/>
      <c r="DB19" s="40"/>
      <c r="DC19" s="40">
        <f t="shared" si="3"/>
        <v>0</v>
      </c>
      <c r="DD19" s="85"/>
      <c r="DE19" s="85">
        <v>45092</v>
      </c>
      <c r="DJ19" s="67"/>
      <c r="DK19" s="85">
        <v>45092</v>
      </c>
      <c r="DL19" s="40"/>
      <c r="DM19" s="101"/>
      <c r="DN19" s="40">
        <f t="shared" si="20"/>
        <v>0</v>
      </c>
      <c r="DO19" s="40">
        <f t="shared" si="22"/>
        <v>0</v>
      </c>
      <c r="DP19" s="67"/>
      <c r="DQ19" s="85">
        <v>45092</v>
      </c>
      <c r="DR19" s="40"/>
      <c r="DS19" s="101"/>
      <c r="DT19" s="40">
        <f t="shared" si="21"/>
        <v>0</v>
      </c>
      <c r="DU19" s="40">
        <f t="shared" si="23"/>
        <v>0</v>
      </c>
      <c r="DV19" s="67"/>
      <c r="DW19" s="85">
        <v>45092</v>
      </c>
      <c r="DX19" s="40"/>
      <c r="DY19" s="87"/>
      <c r="DZ19" s="40"/>
      <c r="EA19" s="40"/>
      <c r="EB19" s="40">
        <f t="shared" si="4"/>
        <v>0</v>
      </c>
      <c r="EC19" s="67"/>
      <c r="ED19" s="85">
        <v>45092</v>
      </c>
      <c r="EE19" s="40"/>
      <c r="EF19" s="87"/>
      <c r="EG19" s="40"/>
      <c r="EH19" s="40"/>
      <c r="EI19" s="40">
        <f t="shared" si="5"/>
        <v>0</v>
      </c>
      <c r="EJ19" s="67"/>
      <c r="EK19" s="85">
        <v>45092</v>
      </c>
      <c r="EP19" s="40">
        <f t="shared" si="6"/>
        <v>0</v>
      </c>
      <c r="EQ19" s="67"/>
      <c r="ER19" s="85">
        <v>45092</v>
      </c>
      <c r="EW19" s="40">
        <f t="shared" si="7"/>
        <v>0</v>
      </c>
    </row>
    <row r="20" spans="2:153" x14ac:dyDescent="0.4">
      <c r="B20" s="85">
        <v>45291</v>
      </c>
      <c r="C20" s="85"/>
      <c r="D20" s="85">
        <v>45275</v>
      </c>
      <c r="E20" s="40">
        <f t="shared" si="8"/>
        <v>0</v>
      </c>
      <c r="F20" s="40">
        <f t="shared" si="9"/>
        <v>0</v>
      </c>
      <c r="G20" s="40">
        <f t="shared" si="10"/>
        <v>0</v>
      </c>
      <c r="H20" s="40">
        <v>0</v>
      </c>
      <c r="I20" s="40">
        <f t="shared" si="11"/>
        <v>0</v>
      </c>
      <c r="J20" s="40"/>
      <c r="L20" s="85">
        <v>45275</v>
      </c>
      <c r="M20" s="40"/>
      <c r="N20" s="101"/>
      <c r="O20" s="40"/>
      <c r="P20" s="101"/>
      <c r="Q20" s="40">
        <f t="shared" si="12"/>
        <v>0</v>
      </c>
      <c r="R20" s="40"/>
      <c r="S20" s="40"/>
      <c r="T20" s="40">
        <f t="shared" si="13"/>
        <v>0</v>
      </c>
      <c r="V20" s="85">
        <v>45275</v>
      </c>
      <c r="W20" s="40"/>
      <c r="X20" s="101"/>
      <c r="Y20" s="40">
        <f t="shared" si="18"/>
        <v>0</v>
      </c>
      <c r="Z20" s="40"/>
      <c r="AA20" s="40">
        <f t="shared" si="14"/>
        <v>0</v>
      </c>
      <c r="AC20" s="85">
        <v>45275</v>
      </c>
      <c r="AD20" s="40"/>
      <c r="AE20" s="40"/>
      <c r="AF20" s="40"/>
      <c r="AG20" s="40"/>
      <c r="AH20" s="40">
        <v>0</v>
      </c>
      <c r="AJ20" s="85">
        <v>45275</v>
      </c>
      <c r="AK20" s="40"/>
      <c r="AL20" s="40"/>
      <c r="AM20" s="40"/>
      <c r="AN20" s="40"/>
      <c r="AO20" s="40">
        <v>0</v>
      </c>
      <c r="AQ20" s="85">
        <v>45275</v>
      </c>
      <c r="AR20" s="40"/>
      <c r="AS20" s="40"/>
      <c r="AT20" s="40"/>
      <c r="AU20" s="40"/>
      <c r="AV20" s="40">
        <v>0</v>
      </c>
      <c r="AX20" s="85">
        <v>45275</v>
      </c>
      <c r="AY20" s="40"/>
      <c r="AZ20" s="40"/>
      <c r="BA20" s="40"/>
      <c r="BB20" s="40">
        <v>0</v>
      </c>
      <c r="BD20" s="85">
        <v>45275</v>
      </c>
      <c r="BE20" s="40"/>
      <c r="BF20" s="87">
        <v>0</v>
      </c>
      <c r="BG20" s="40"/>
      <c r="BH20" s="40">
        <v>0</v>
      </c>
      <c r="BJ20" s="85">
        <v>45275</v>
      </c>
      <c r="BK20" s="40"/>
      <c r="BL20" s="87"/>
      <c r="BM20" s="40">
        <f t="shared" si="19"/>
        <v>0</v>
      </c>
      <c r="BN20" s="40"/>
      <c r="BO20" s="40">
        <f t="shared" si="0"/>
        <v>0</v>
      </c>
      <c r="BP20" s="67"/>
      <c r="BQ20" s="85">
        <v>45275</v>
      </c>
      <c r="BR20" s="92"/>
      <c r="BS20" s="40"/>
      <c r="BT20" s="89"/>
      <c r="BU20" s="91"/>
      <c r="BV20" s="40">
        <v>0</v>
      </c>
      <c r="BW20" s="67"/>
      <c r="BX20" s="85">
        <v>45275</v>
      </c>
      <c r="BY20" s="40"/>
      <c r="BZ20" s="87"/>
      <c r="CA20" s="40"/>
      <c r="CB20" s="87"/>
      <c r="CC20" s="40"/>
      <c r="CD20" s="87"/>
      <c r="CE20" s="40"/>
      <c r="CF20" s="87"/>
      <c r="CG20" s="40">
        <f t="shared" si="15"/>
        <v>0</v>
      </c>
      <c r="CH20" s="40"/>
      <c r="CI20" s="40">
        <f t="shared" si="16"/>
        <v>0</v>
      </c>
      <c r="CJ20" s="67"/>
      <c r="CK20" s="85">
        <v>45275</v>
      </c>
      <c r="CL20" s="40"/>
      <c r="CM20" s="87"/>
      <c r="CN20" s="40">
        <f t="shared" si="17"/>
        <v>0</v>
      </c>
      <c r="CO20" s="40">
        <f t="shared" si="1"/>
        <v>0</v>
      </c>
      <c r="CP20" s="67"/>
      <c r="CQ20" s="85">
        <v>45275</v>
      </c>
      <c r="CR20" s="40"/>
      <c r="CS20" s="102"/>
      <c r="CT20" s="40"/>
      <c r="CU20" s="40"/>
      <c r="CV20" s="40">
        <f t="shared" si="2"/>
        <v>0</v>
      </c>
      <c r="CW20" s="40"/>
      <c r="CX20" s="85">
        <v>45275</v>
      </c>
      <c r="CY20" s="40"/>
      <c r="CZ20" s="40"/>
      <c r="DA20" s="40"/>
      <c r="DB20" s="40"/>
      <c r="DC20" s="40">
        <f t="shared" si="3"/>
        <v>0</v>
      </c>
      <c r="DD20" s="85"/>
      <c r="DE20" s="85">
        <v>45275</v>
      </c>
      <c r="DJ20" s="67"/>
      <c r="DK20" s="85">
        <v>45275</v>
      </c>
      <c r="DL20" s="40"/>
      <c r="DM20" s="101"/>
      <c r="DN20" s="40">
        <f t="shared" si="20"/>
        <v>0</v>
      </c>
      <c r="DO20" s="40">
        <f t="shared" si="22"/>
        <v>0</v>
      </c>
      <c r="DP20" s="67"/>
      <c r="DQ20" s="85">
        <v>45275</v>
      </c>
      <c r="DR20" s="40"/>
      <c r="DS20" s="101"/>
      <c r="DT20" s="40">
        <f t="shared" si="21"/>
        <v>0</v>
      </c>
      <c r="DU20" s="40">
        <f t="shared" si="23"/>
        <v>0</v>
      </c>
      <c r="DV20" s="67"/>
      <c r="DW20" s="85">
        <v>45275</v>
      </c>
      <c r="DX20" s="40"/>
      <c r="DY20" s="87"/>
      <c r="DZ20" s="40"/>
      <c r="EA20" s="40"/>
      <c r="EB20" s="40">
        <f t="shared" si="4"/>
        <v>0</v>
      </c>
      <c r="EC20" s="67"/>
      <c r="ED20" s="85">
        <v>45275</v>
      </c>
      <c r="EE20" s="40"/>
      <c r="EF20" s="87"/>
      <c r="EG20" s="40"/>
      <c r="EH20" s="40"/>
      <c r="EI20" s="40">
        <f t="shared" si="5"/>
        <v>0</v>
      </c>
      <c r="EJ20" s="67"/>
      <c r="EK20" s="85">
        <v>45275</v>
      </c>
      <c r="EP20" s="40">
        <f t="shared" si="6"/>
        <v>0</v>
      </c>
      <c r="EQ20" s="67"/>
      <c r="ER20" s="85">
        <v>45275</v>
      </c>
      <c r="EW20" s="40">
        <f t="shared" si="7"/>
        <v>0</v>
      </c>
    </row>
    <row r="21" spans="2:153" x14ac:dyDescent="0.4">
      <c r="B21" s="85">
        <v>45473</v>
      </c>
      <c r="C21" s="85"/>
      <c r="D21" s="85">
        <v>45458</v>
      </c>
      <c r="E21" s="40">
        <f t="shared" si="8"/>
        <v>0</v>
      </c>
      <c r="F21" s="40">
        <f t="shared" si="9"/>
        <v>0</v>
      </c>
      <c r="G21" s="40">
        <f t="shared" si="10"/>
        <v>0</v>
      </c>
      <c r="H21" s="40">
        <v>0</v>
      </c>
      <c r="I21" s="40">
        <f t="shared" si="11"/>
        <v>0</v>
      </c>
      <c r="J21" s="40">
        <f>SUM(I20:I21)</f>
        <v>0</v>
      </c>
      <c r="L21" s="85">
        <v>45458</v>
      </c>
      <c r="M21" s="40"/>
      <c r="N21" s="101"/>
      <c r="O21" s="40"/>
      <c r="P21" s="101"/>
      <c r="Q21" s="40">
        <f t="shared" si="12"/>
        <v>0</v>
      </c>
      <c r="R21" s="40"/>
      <c r="S21" s="40"/>
      <c r="T21" s="40">
        <f t="shared" si="13"/>
        <v>0</v>
      </c>
      <c r="V21" s="85">
        <v>45458</v>
      </c>
      <c r="W21" s="40"/>
      <c r="X21" s="101"/>
      <c r="Y21" s="40">
        <f t="shared" si="18"/>
        <v>0</v>
      </c>
      <c r="Z21" s="40"/>
      <c r="AA21" s="40">
        <f t="shared" si="14"/>
        <v>0</v>
      </c>
      <c r="AC21" s="85">
        <v>45458</v>
      </c>
      <c r="AD21" s="40"/>
      <c r="AE21" s="40"/>
      <c r="AF21" s="40"/>
      <c r="AG21" s="40"/>
      <c r="AH21" s="40">
        <v>0</v>
      </c>
      <c r="AJ21" s="85">
        <v>45458</v>
      </c>
      <c r="AK21" s="40"/>
      <c r="AL21" s="40"/>
      <c r="AM21" s="40"/>
      <c r="AN21" s="40"/>
      <c r="AO21" s="40">
        <v>0</v>
      </c>
      <c r="AQ21" s="85">
        <v>45458</v>
      </c>
      <c r="AR21" s="40"/>
      <c r="AS21" s="40"/>
      <c r="AT21" s="40"/>
      <c r="AU21" s="40"/>
      <c r="AV21" s="40">
        <v>0</v>
      </c>
      <c r="AX21" s="85">
        <v>45458</v>
      </c>
      <c r="AY21" s="40"/>
      <c r="AZ21" s="40"/>
      <c r="BA21" s="40"/>
      <c r="BB21" s="40">
        <v>0</v>
      </c>
      <c r="BD21" s="85">
        <v>45458</v>
      </c>
      <c r="BE21" s="40"/>
      <c r="BF21" s="87">
        <v>0</v>
      </c>
      <c r="BG21" s="40"/>
      <c r="BH21" s="40">
        <v>0</v>
      </c>
      <c r="BJ21" s="85">
        <v>45458</v>
      </c>
      <c r="BK21" s="40"/>
      <c r="BL21" s="87"/>
      <c r="BM21" s="40">
        <f t="shared" si="19"/>
        <v>0</v>
      </c>
      <c r="BN21" s="40"/>
      <c r="BO21" s="40">
        <f t="shared" si="0"/>
        <v>0</v>
      </c>
      <c r="BP21" s="67"/>
      <c r="BQ21" s="85">
        <v>45458</v>
      </c>
      <c r="BR21" s="91"/>
      <c r="BS21" s="40"/>
      <c r="BT21" s="89"/>
      <c r="BU21" s="91"/>
      <c r="BV21" s="40">
        <v>0</v>
      </c>
      <c r="BW21" s="67"/>
      <c r="BX21" s="85">
        <v>45458</v>
      </c>
      <c r="BY21" s="40"/>
      <c r="BZ21" s="87"/>
      <c r="CA21" s="40"/>
      <c r="CB21" s="87"/>
      <c r="CC21" s="40"/>
      <c r="CD21" s="87"/>
      <c r="CE21" s="40"/>
      <c r="CF21" s="87"/>
      <c r="CG21" s="40">
        <f t="shared" si="15"/>
        <v>0</v>
      </c>
      <c r="CH21" s="40"/>
      <c r="CI21" s="40">
        <f t="shared" si="16"/>
        <v>0</v>
      </c>
      <c r="CJ21" s="67"/>
      <c r="CK21" s="85">
        <v>45458</v>
      </c>
      <c r="CL21" s="40"/>
      <c r="CM21" s="87"/>
      <c r="CN21" s="40">
        <f t="shared" si="17"/>
        <v>0</v>
      </c>
      <c r="CO21" s="40">
        <f t="shared" si="1"/>
        <v>0</v>
      </c>
      <c r="CP21" s="67"/>
      <c r="CQ21" s="85">
        <v>45458</v>
      </c>
      <c r="CR21" s="40"/>
      <c r="CS21" s="102"/>
      <c r="CT21" s="40"/>
      <c r="CU21" s="40"/>
      <c r="CV21" s="40">
        <f t="shared" si="2"/>
        <v>0</v>
      </c>
      <c r="CW21" s="40"/>
      <c r="CX21" s="85">
        <v>45458</v>
      </c>
      <c r="DC21" s="40">
        <f t="shared" si="3"/>
        <v>0</v>
      </c>
      <c r="DD21" s="85"/>
      <c r="DE21" s="85">
        <v>45458</v>
      </c>
      <c r="DK21" s="85">
        <v>45458</v>
      </c>
      <c r="DL21" s="40"/>
      <c r="DM21" s="101"/>
      <c r="DN21" s="40">
        <f t="shared" si="20"/>
        <v>0</v>
      </c>
      <c r="DO21" s="40">
        <f t="shared" si="22"/>
        <v>0</v>
      </c>
      <c r="DQ21" s="85">
        <v>45458</v>
      </c>
      <c r="DR21" s="40"/>
      <c r="DS21" s="101"/>
      <c r="DT21" s="40">
        <f t="shared" si="21"/>
        <v>0</v>
      </c>
      <c r="DU21" s="40">
        <f t="shared" si="23"/>
        <v>0</v>
      </c>
      <c r="DW21" s="85">
        <v>45458</v>
      </c>
      <c r="DX21" s="40"/>
      <c r="DY21" s="87"/>
      <c r="DZ21" s="40"/>
      <c r="EA21" s="40"/>
      <c r="EB21" s="40">
        <f t="shared" si="4"/>
        <v>0</v>
      </c>
      <c r="ED21" s="85">
        <v>45458</v>
      </c>
      <c r="EE21" s="40"/>
      <c r="EF21" s="87"/>
      <c r="EG21" s="40"/>
      <c r="EH21" s="40"/>
      <c r="EI21" s="40">
        <f t="shared" si="5"/>
        <v>0</v>
      </c>
      <c r="EK21" s="85">
        <v>45458</v>
      </c>
      <c r="EP21" s="40">
        <f t="shared" si="6"/>
        <v>0</v>
      </c>
      <c r="ER21" s="85">
        <v>45458</v>
      </c>
      <c r="EW21" s="40">
        <f t="shared" si="7"/>
        <v>0</v>
      </c>
    </row>
    <row r="22" spans="2:153" x14ac:dyDescent="0.4">
      <c r="B22" s="85">
        <v>45657</v>
      </c>
      <c r="C22" s="85"/>
      <c r="D22" s="85">
        <v>45641</v>
      </c>
      <c r="E22" s="40">
        <f t="shared" si="8"/>
        <v>0</v>
      </c>
      <c r="F22" s="40">
        <f t="shared" si="9"/>
        <v>0</v>
      </c>
      <c r="G22" s="40">
        <f t="shared" si="10"/>
        <v>0</v>
      </c>
      <c r="H22" s="40">
        <v>0</v>
      </c>
      <c r="I22" s="40">
        <f t="shared" si="11"/>
        <v>0</v>
      </c>
      <c r="J22" s="40"/>
      <c r="L22" s="85">
        <v>45641</v>
      </c>
      <c r="M22" s="40"/>
      <c r="N22" s="101"/>
      <c r="O22" s="40"/>
      <c r="P22" s="101"/>
      <c r="Q22" s="40">
        <f t="shared" si="12"/>
        <v>0</v>
      </c>
      <c r="R22" s="40"/>
      <c r="S22" s="40"/>
      <c r="T22" s="40">
        <f t="shared" si="13"/>
        <v>0</v>
      </c>
      <c r="V22" s="85">
        <v>45641</v>
      </c>
      <c r="W22" s="40"/>
      <c r="X22" s="101"/>
      <c r="Y22" s="40">
        <f t="shared" si="18"/>
        <v>0</v>
      </c>
      <c r="Z22" s="40"/>
      <c r="AA22" s="40">
        <f t="shared" si="14"/>
        <v>0</v>
      </c>
      <c r="AC22" s="85">
        <v>45641</v>
      </c>
      <c r="AD22" s="40"/>
      <c r="AE22" s="40"/>
      <c r="AF22" s="40"/>
      <c r="AG22" s="40"/>
      <c r="AH22" s="40">
        <v>0</v>
      </c>
      <c r="AJ22" s="85">
        <v>45641</v>
      </c>
      <c r="AK22" s="40"/>
      <c r="AL22" s="40"/>
      <c r="AM22" s="40"/>
      <c r="AN22" s="40"/>
      <c r="AO22" s="40">
        <v>0</v>
      </c>
      <c r="AQ22" s="85">
        <v>45641</v>
      </c>
      <c r="AR22" s="40"/>
      <c r="AS22" s="40"/>
      <c r="AT22" s="40"/>
      <c r="AU22" s="40"/>
      <c r="AV22" s="40">
        <v>0</v>
      </c>
      <c r="AX22" s="85">
        <v>45641</v>
      </c>
      <c r="AY22" s="40"/>
      <c r="AZ22" s="40"/>
      <c r="BA22" s="40"/>
      <c r="BB22" s="40">
        <v>0</v>
      </c>
      <c r="BD22" s="85">
        <v>45641</v>
      </c>
      <c r="BE22" s="40"/>
      <c r="BF22" s="87">
        <v>0</v>
      </c>
      <c r="BG22" s="40"/>
      <c r="BH22" s="40">
        <v>0</v>
      </c>
      <c r="BJ22" s="85">
        <v>45641</v>
      </c>
      <c r="BK22" s="40"/>
      <c r="BL22" s="87"/>
      <c r="BM22" s="40">
        <f t="shared" si="19"/>
        <v>0</v>
      </c>
      <c r="BN22" s="40"/>
      <c r="BO22" s="40">
        <f t="shared" si="0"/>
        <v>0</v>
      </c>
      <c r="BP22" s="67"/>
      <c r="BQ22" s="85">
        <v>45641</v>
      </c>
      <c r="BR22" s="93"/>
      <c r="BS22" s="40"/>
      <c r="BT22" s="89"/>
      <c r="BU22" s="90"/>
      <c r="BV22" s="40">
        <v>0</v>
      </c>
      <c r="BW22" s="67"/>
      <c r="BX22" s="85">
        <v>45641</v>
      </c>
      <c r="BY22" s="40"/>
      <c r="BZ22" s="87"/>
      <c r="CA22" s="40"/>
      <c r="CB22" s="87"/>
      <c r="CC22" s="40"/>
      <c r="CD22" s="87"/>
      <c r="CE22" s="40"/>
      <c r="CF22" s="87"/>
      <c r="CG22" s="40">
        <f t="shared" si="15"/>
        <v>0</v>
      </c>
      <c r="CH22" s="40"/>
      <c r="CI22" s="40">
        <f t="shared" si="16"/>
        <v>0</v>
      </c>
      <c r="CJ22" s="67"/>
      <c r="CK22" s="85">
        <v>45641</v>
      </c>
      <c r="CL22" s="40"/>
      <c r="CM22" s="87"/>
      <c r="CN22" s="40">
        <f t="shared" si="17"/>
        <v>0</v>
      </c>
      <c r="CO22" s="40">
        <f t="shared" si="1"/>
        <v>0</v>
      </c>
      <c r="CP22" s="67"/>
      <c r="CQ22" s="85">
        <v>45641</v>
      </c>
      <c r="CR22" s="40"/>
      <c r="CS22" s="102"/>
      <c r="CT22" s="40"/>
      <c r="CU22" s="40"/>
      <c r="CV22" s="40">
        <f t="shared" si="2"/>
        <v>0</v>
      </c>
      <c r="CW22" s="40"/>
      <c r="CX22" s="85">
        <v>45641</v>
      </c>
      <c r="DC22" s="40">
        <f t="shared" si="3"/>
        <v>0</v>
      </c>
      <c r="DD22" s="85"/>
      <c r="DE22" s="85">
        <v>45641</v>
      </c>
      <c r="DK22" s="85">
        <v>45641</v>
      </c>
      <c r="DL22" s="40"/>
      <c r="DM22" s="101"/>
      <c r="DN22" s="40">
        <f t="shared" si="20"/>
        <v>0</v>
      </c>
      <c r="DO22" s="40">
        <f t="shared" si="22"/>
        <v>0</v>
      </c>
      <c r="DQ22" s="85">
        <v>45641</v>
      </c>
      <c r="DS22" s="101"/>
      <c r="DT22" s="40">
        <f t="shared" si="21"/>
        <v>0</v>
      </c>
      <c r="DU22" s="40">
        <f t="shared" si="23"/>
        <v>0</v>
      </c>
      <c r="DW22" s="85">
        <v>45641</v>
      </c>
      <c r="DX22" s="40"/>
      <c r="DY22" s="87"/>
      <c r="DZ22" s="40"/>
      <c r="EA22" s="40"/>
      <c r="EB22" s="40">
        <f t="shared" si="4"/>
        <v>0</v>
      </c>
      <c r="ED22" s="85">
        <v>45641</v>
      </c>
      <c r="EE22" s="40"/>
      <c r="EF22" s="87"/>
      <c r="EG22" s="40"/>
      <c r="EH22" s="40"/>
      <c r="EI22" s="40">
        <f t="shared" si="5"/>
        <v>0</v>
      </c>
      <c r="EK22" s="85">
        <v>45641</v>
      </c>
      <c r="EP22" s="40">
        <f t="shared" si="6"/>
        <v>0</v>
      </c>
      <c r="ER22" s="85">
        <v>45641</v>
      </c>
      <c r="EW22" s="40">
        <f t="shared" si="7"/>
        <v>0</v>
      </c>
    </row>
    <row r="23" spans="2:153" x14ac:dyDescent="0.4">
      <c r="B23" s="85">
        <v>45838</v>
      </c>
      <c r="C23" s="85"/>
      <c r="D23" s="85">
        <v>45823</v>
      </c>
      <c r="E23" s="40">
        <f t="shared" si="8"/>
        <v>0</v>
      </c>
      <c r="F23" s="40">
        <f t="shared" si="9"/>
        <v>0</v>
      </c>
      <c r="G23" s="40">
        <f t="shared" si="10"/>
        <v>0</v>
      </c>
      <c r="H23" s="40">
        <v>0</v>
      </c>
      <c r="I23" s="40">
        <f t="shared" si="11"/>
        <v>0</v>
      </c>
      <c r="J23" s="40">
        <f>SUM(I22:I23)</f>
        <v>0</v>
      </c>
      <c r="L23" s="85">
        <v>45823</v>
      </c>
      <c r="M23" s="40"/>
      <c r="N23" s="101"/>
      <c r="O23" s="40"/>
      <c r="P23" s="101"/>
      <c r="Q23" s="40">
        <f t="shared" si="12"/>
        <v>0</v>
      </c>
      <c r="R23" s="40"/>
      <c r="S23" s="40"/>
      <c r="T23" s="40">
        <f t="shared" si="13"/>
        <v>0</v>
      </c>
      <c r="V23" s="85">
        <v>45823</v>
      </c>
      <c r="W23" s="40"/>
      <c r="X23" s="101"/>
      <c r="Y23" s="40">
        <v>0</v>
      </c>
      <c r="Z23" s="40"/>
      <c r="AA23" s="40">
        <f t="shared" si="14"/>
        <v>0</v>
      </c>
      <c r="AC23" s="85">
        <v>45823</v>
      </c>
      <c r="AD23" s="40"/>
      <c r="AE23" s="40"/>
      <c r="AF23" s="40"/>
      <c r="AG23" s="40"/>
      <c r="AH23" s="40">
        <v>0</v>
      </c>
      <c r="AJ23" s="85">
        <v>45823</v>
      </c>
      <c r="AK23" s="40"/>
      <c r="AL23" s="40"/>
      <c r="AM23" s="40"/>
      <c r="AN23" s="40"/>
      <c r="AO23" s="40">
        <v>0</v>
      </c>
      <c r="AQ23" s="85">
        <v>45823</v>
      </c>
      <c r="AR23" s="40"/>
      <c r="AS23" s="40"/>
      <c r="AT23" s="40"/>
      <c r="AU23" s="40"/>
      <c r="AV23" s="40">
        <v>0</v>
      </c>
      <c r="AX23" s="85">
        <v>45823</v>
      </c>
      <c r="AY23" s="40"/>
      <c r="AZ23" s="40"/>
      <c r="BA23" s="40"/>
      <c r="BB23" s="40">
        <v>0</v>
      </c>
      <c r="BD23" s="85">
        <v>45823</v>
      </c>
      <c r="BE23" s="40"/>
      <c r="BF23" s="87">
        <v>0</v>
      </c>
      <c r="BG23" s="40"/>
      <c r="BH23" s="40">
        <v>0</v>
      </c>
      <c r="BJ23" s="85">
        <v>45823</v>
      </c>
      <c r="BK23" s="40"/>
      <c r="BL23" s="87"/>
      <c r="BM23" s="40">
        <f t="shared" si="19"/>
        <v>0</v>
      </c>
      <c r="BN23" s="40"/>
      <c r="BO23" s="40">
        <f t="shared" si="0"/>
        <v>0</v>
      </c>
      <c r="BP23" s="67"/>
      <c r="BQ23" s="85">
        <v>45823</v>
      </c>
      <c r="BR23" s="93"/>
      <c r="BS23" s="40"/>
      <c r="BT23" s="89"/>
      <c r="BU23" s="90"/>
      <c r="BV23" s="40">
        <v>0</v>
      </c>
      <c r="BW23" s="67"/>
      <c r="BX23" s="85">
        <v>45823</v>
      </c>
      <c r="BY23" s="40"/>
      <c r="BZ23" s="87"/>
      <c r="CA23" s="40"/>
      <c r="CB23" s="87"/>
      <c r="CC23" s="40"/>
      <c r="CD23" s="87"/>
      <c r="CE23" s="40"/>
      <c r="CF23" s="87"/>
      <c r="CG23" s="40">
        <f t="shared" si="15"/>
        <v>0</v>
      </c>
      <c r="CH23" s="40"/>
      <c r="CI23" s="40">
        <f t="shared" si="16"/>
        <v>0</v>
      </c>
      <c r="CJ23" s="67"/>
      <c r="CK23" s="85">
        <v>45823</v>
      </c>
      <c r="CL23" s="40"/>
      <c r="CM23" s="87"/>
      <c r="CN23" s="40">
        <f t="shared" si="17"/>
        <v>0</v>
      </c>
      <c r="CO23" s="40">
        <f t="shared" si="1"/>
        <v>0</v>
      </c>
      <c r="CP23" s="67"/>
      <c r="CQ23" s="85">
        <v>45823</v>
      </c>
      <c r="CR23" s="40"/>
      <c r="CS23" s="102"/>
      <c r="CT23" s="40"/>
      <c r="CU23" s="40"/>
      <c r="CV23" s="40">
        <f t="shared" si="2"/>
        <v>0</v>
      </c>
      <c r="CW23" s="40"/>
      <c r="CX23" s="85">
        <v>45823</v>
      </c>
      <c r="DC23" s="40">
        <f t="shared" si="3"/>
        <v>0</v>
      </c>
      <c r="DD23" s="85"/>
      <c r="DE23" s="85">
        <v>45823</v>
      </c>
      <c r="DK23" s="85">
        <v>45823</v>
      </c>
      <c r="DL23" s="40"/>
      <c r="DM23" s="101"/>
      <c r="DN23" s="40">
        <f t="shared" si="20"/>
        <v>0</v>
      </c>
      <c r="DO23" s="40">
        <f t="shared" si="22"/>
        <v>0</v>
      </c>
      <c r="DQ23" s="85">
        <v>45823</v>
      </c>
      <c r="DS23" s="101"/>
      <c r="DT23" s="40">
        <f t="shared" si="21"/>
        <v>0</v>
      </c>
      <c r="DU23" s="40">
        <f t="shared" si="23"/>
        <v>0</v>
      </c>
      <c r="DW23" s="85">
        <v>45823</v>
      </c>
      <c r="DX23" s="40"/>
      <c r="DY23" s="87"/>
      <c r="DZ23" s="40"/>
      <c r="EA23" s="40"/>
      <c r="EB23" s="40">
        <f t="shared" si="4"/>
        <v>0</v>
      </c>
      <c r="ED23" s="85">
        <v>45823</v>
      </c>
      <c r="EE23" s="40"/>
      <c r="EF23" s="87"/>
      <c r="EG23" s="40"/>
      <c r="EH23" s="40"/>
      <c r="EI23" s="40">
        <f t="shared" si="5"/>
        <v>0</v>
      </c>
      <c r="EK23" s="85">
        <v>45823</v>
      </c>
      <c r="EP23" s="40">
        <f t="shared" si="6"/>
        <v>0</v>
      </c>
      <c r="ER23" s="85">
        <v>45823</v>
      </c>
      <c r="EW23" s="40">
        <f t="shared" si="7"/>
        <v>0</v>
      </c>
    </row>
    <row r="24" spans="2:153" x14ac:dyDescent="0.4">
      <c r="B24" s="85">
        <v>46022</v>
      </c>
      <c r="C24" s="85"/>
      <c r="D24" s="85">
        <v>46006</v>
      </c>
      <c r="E24" s="40">
        <f t="shared" si="8"/>
        <v>0</v>
      </c>
      <c r="F24" s="40">
        <f t="shared" si="9"/>
        <v>0</v>
      </c>
      <c r="G24" s="40">
        <f t="shared" si="10"/>
        <v>0</v>
      </c>
      <c r="H24" s="40">
        <v>0</v>
      </c>
      <c r="I24" s="40">
        <f t="shared" si="11"/>
        <v>0</v>
      </c>
      <c r="J24" s="40"/>
      <c r="L24" s="85">
        <v>46006</v>
      </c>
      <c r="M24" s="40"/>
      <c r="N24" s="101"/>
      <c r="O24" s="40"/>
      <c r="P24" s="101"/>
      <c r="Q24" s="40">
        <f t="shared" si="12"/>
        <v>0</v>
      </c>
      <c r="R24" s="40"/>
      <c r="S24" s="40"/>
      <c r="T24" s="40">
        <f t="shared" si="13"/>
        <v>0</v>
      </c>
      <c r="V24" s="85">
        <v>46006</v>
      </c>
      <c r="W24" s="40"/>
      <c r="X24" s="101"/>
      <c r="Y24" s="40">
        <f t="shared" si="18"/>
        <v>0</v>
      </c>
      <c r="Z24" s="40"/>
      <c r="AA24" s="40">
        <f t="shared" si="14"/>
        <v>0</v>
      </c>
      <c r="AC24" s="85">
        <v>46006</v>
      </c>
      <c r="AD24" s="40"/>
      <c r="AE24" s="40"/>
      <c r="AF24" s="40"/>
      <c r="AG24" s="40"/>
      <c r="AH24" s="40">
        <v>0</v>
      </c>
      <c r="AJ24" s="85">
        <v>46006</v>
      </c>
      <c r="AK24" s="40"/>
      <c r="AL24" s="40"/>
      <c r="AM24" s="40"/>
      <c r="AN24" s="40"/>
      <c r="AO24" s="40">
        <v>0</v>
      </c>
      <c r="AQ24" s="85">
        <v>46006</v>
      </c>
      <c r="AR24" s="40"/>
      <c r="AS24" s="40"/>
      <c r="AT24" s="40"/>
      <c r="AU24" s="40"/>
      <c r="AV24" s="40">
        <v>0</v>
      </c>
      <c r="AX24" s="85">
        <v>46006</v>
      </c>
      <c r="AY24" s="40"/>
      <c r="AZ24" s="40"/>
      <c r="BA24" s="40"/>
      <c r="BB24" s="40">
        <v>0</v>
      </c>
      <c r="BD24" s="85">
        <v>46006</v>
      </c>
      <c r="BE24" s="40"/>
      <c r="BF24" s="87">
        <v>0</v>
      </c>
      <c r="BG24" s="40"/>
      <c r="BH24" s="40">
        <v>0</v>
      </c>
      <c r="BJ24" s="85">
        <v>46006</v>
      </c>
      <c r="BK24" s="40"/>
      <c r="BL24" s="87"/>
      <c r="BM24" s="40">
        <f t="shared" si="19"/>
        <v>0</v>
      </c>
      <c r="BN24" s="40"/>
      <c r="BO24" s="40">
        <f t="shared" si="0"/>
        <v>0</v>
      </c>
      <c r="BP24" s="67"/>
      <c r="BQ24" s="85">
        <v>46006</v>
      </c>
      <c r="BS24" s="40"/>
      <c r="BT24" s="87"/>
      <c r="BV24" s="40">
        <v>0</v>
      </c>
      <c r="BW24" s="67"/>
      <c r="BX24" s="85">
        <v>46006</v>
      </c>
      <c r="BY24" s="40"/>
      <c r="BZ24" s="87"/>
      <c r="CA24" s="40"/>
      <c r="CB24" s="87"/>
      <c r="CC24" s="40"/>
      <c r="CD24" s="87"/>
      <c r="CE24" s="40"/>
      <c r="CF24" s="87"/>
      <c r="CG24" s="40">
        <f t="shared" si="15"/>
        <v>0</v>
      </c>
      <c r="CH24" s="40"/>
      <c r="CI24" s="40">
        <f t="shared" si="16"/>
        <v>0</v>
      </c>
      <c r="CJ24" s="67"/>
      <c r="CK24" s="85">
        <v>46006</v>
      </c>
      <c r="CL24" s="40"/>
      <c r="CM24" s="87"/>
      <c r="CN24" s="40">
        <f t="shared" si="17"/>
        <v>0</v>
      </c>
      <c r="CO24" s="40">
        <f t="shared" si="1"/>
        <v>0</v>
      </c>
      <c r="CP24" s="67"/>
      <c r="CQ24" s="85">
        <v>46006</v>
      </c>
      <c r="CR24" s="40"/>
      <c r="CS24" s="102"/>
      <c r="CT24" s="40"/>
      <c r="CU24" s="40"/>
      <c r="CV24" s="40">
        <f t="shared" si="2"/>
        <v>0</v>
      </c>
      <c r="CW24" s="40"/>
      <c r="CX24" s="85">
        <v>46006</v>
      </c>
      <c r="DC24" s="40">
        <f t="shared" si="3"/>
        <v>0</v>
      </c>
      <c r="DD24" s="85"/>
      <c r="DE24" s="85">
        <v>46006</v>
      </c>
      <c r="DK24" s="85">
        <v>46006</v>
      </c>
      <c r="DL24" s="40"/>
      <c r="DM24" s="101"/>
      <c r="DN24" s="40">
        <f t="shared" si="20"/>
        <v>0</v>
      </c>
      <c r="DO24" s="40">
        <f t="shared" si="22"/>
        <v>0</v>
      </c>
      <c r="DQ24" s="85">
        <v>46006</v>
      </c>
      <c r="DS24" s="101"/>
      <c r="DT24" s="40">
        <f t="shared" si="21"/>
        <v>0</v>
      </c>
      <c r="DU24" s="40">
        <f t="shared" si="23"/>
        <v>0</v>
      </c>
      <c r="DW24" s="85">
        <v>46006</v>
      </c>
      <c r="EB24" s="40">
        <f t="shared" si="4"/>
        <v>0</v>
      </c>
      <c r="ED24" s="85">
        <v>46006</v>
      </c>
      <c r="EE24" s="40"/>
      <c r="EF24" s="87"/>
      <c r="EG24" s="40"/>
      <c r="EH24" s="40"/>
      <c r="EI24" s="40">
        <f t="shared" si="5"/>
        <v>0</v>
      </c>
      <c r="EK24" s="85">
        <v>46006</v>
      </c>
      <c r="EP24" s="40">
        <f t="shared" si="6"/>
        <v>0</v>
      </c>
      <c r="ER24" s="85">
        <v>46006</v>
      </c>
      <c r="EW24" s="40">
        <f t="shared" si="7"/>
        <v>0</v>
      </c>
    </row>
    <row r="25" spans="2:153" x14ac:dyDescent="0.4">
      <c r="B25" s="85">
        <v>46203</v>
      </c>
      <c r="C25" s="85"/>
      <c r="D25" s="85">
        <v>46188</v>
      </c>
      <c r="E25" s="40">
        <f t="shared" si="8"/>
        <v>0</v>
      </c>
      <c r="F25" s="40">
        <f t="shared" si="9"/>
        <v>0</v>
      </c>
      <c r="G25" s="40">
        <f t="shared" si="10"/>
        <v>0</v>
      </c>
      <c r="H25" s="40">
        <v>0</v>
      </c>
      <c r="I25" s="40">
        <f t="shared" si="11"/>
        <v>0</v>
      </c>
      <c r="J25" s="40">
        <f>SUM(I24:I25)</f>
        <v>0</v>
      </c>
      <c r="L25" s="85">
        <v>46188</v>
      </c>
      <c r="M25" s="40"/>
      <c r="N25" s="101"/>
      <c r="O25" s="40"/>
      <c r="P25" s="101"/>
      <c r="Q25" s="40">
        <f t="shared" si="12"/>
        <v>0</v>
      </c>
      <c r="R25" s="40"/>
      <c r="S25" s="40"/>
      <c r="T25" s="40">
        <f t="shared" si="13"/>
        <v>0</v>
      </c>
      <c r="V25" s="85">
        <v>46188</v>
      </c>
      <c r="W25" s="40"/>
      <c r="X25" s="101"/>
      <c r="Y25" s="40">
        <f t="shared" si="18"/>
        <v>0</v>
      </c>
      <c r="Z25" s="40"/>
      <c r="AA25" s="40">
        <f t="shared" si="14"/>
        <v>0</v>
      </c>
      <c r="AC25" s="85">
        <v>46188</v>
      </c>
      <c r="AD25" s="40"/>
      <c r="AE25" s="40"/>
      <c r="AF25" s="40"/>
      <c r="AG25" s="40"/>
      <c r="AH25" s="40">
        <v>0</v>
      </c>
      <c r="AJ25" s="85">
        <v>46188</v>
      </c>
      <c r="AK25" s="40"/>
      <c r="AL25" s="40"/>
      <c r="AM25" s="40"/>
      <c r="AN25" s="40"/>
      <c r="AO25" s="40">
        <v>0</v>
      </c>
      <c r="AQ25" s="85">
        <v>46188</v>
      </c>
      <c r="AR25" s="40"/>
      <c r="AS25" s="40"/>
      <c r="AT25" s="40"/>
      <c r="AU25" s="40"/>
      <c r="AV25" s="40">
        <v>0</v>
      </c>
      <c r="AX25" s="85">
        <v>46188</v>
      </c>
      <c r="AY25" s="40"/>
      <c r="AZ25" s="40"/>
      <c r="BA25" s="40"/>
      <c r="BB25" s="40">
        <v>0</v>
      </c>
      <c r="BD25" s="85">
        <v>46188</v>
      </c>
      <c r="BE25" s="40"/>
      <c r="BF25" s="87">
        <v>0</v>
      </c>
      <c r="BG25" s="40"/>
      <c r="BH25" s="40">
        <v>0</v>
      </c>
      <c r="BJ25" s="85">
        <v>46188</v>
      </c>
      <c r="BK25" s="40"/>
      <c r="BL25" s="87"/>
      <c r="BM25" s="40">
        <f t="shared" si="19"/>
        <v>0</v>
      </c>
      <c r="BN25" s="40"/>
      <c r="BO25" s="40">
        <f t="shared" si="0"/>
        <v>0</v>
      </c>
      <c r="BP25" s="67"/>
      <c r="BQ25" s="85">
        <v>46188</v>
      </c>
      <c r="BS25" s="40"/>
      <c r="BT25" s="87"/>
      <c r="BV25" s="40">
        <v>0</v>
      </c>
      <c r="BW25" s="67"/>
      <c r="BX25" s="85">
        <v>46188</v>
      </c>
      <c r="BY25" s="40"/>
      <c r="BZ25" s="87"/>
      <c r="CA25" s="40"/>
      <c r="CB25" s="87"/>
      <c r="CC25" s="40"/>
      <c r="CD25" s="87"/>
      <c r="CE25" s="40"/>
      <c r="CF25" s="87"/>
      <c r="CG25" s="40">
        <f t="shared" si="15"/>
        <v>0</v>
      </c>
      <c r="CH25" s="40"/>
      <c r="CI25" s="40">
        <f t="shared" si="16"/>
        <v>0</v>
      </c>
      <c r="CJ25" s="67"/>
      <c r="CK25" s="85">
        <v>46188</v>
      </c>
      <c r="CL25" s="40"/>
      <c r="CM25" s="87"/>
      <c r="CN25" s="40">
        <f t="shared" si="17"/>
        <v>0</v>
      </c>
      <c r="CO25" s="40">
        <f t="shared" si="1"/>
        <v>0</v>
      </c>
      <c r="CP25" s="67"/>
      <c r="CQ25" s="85">
        <v>46188</v>
      </c>
      <c r="CR25" s="40"/>
      <c r="CS25" s="102"/>
      <c r="CT25" s="40"/>
      <c r="CU25" s="40"/>
      <c r="CV25" s="40">
        <f t="shared" si="2"/>
        <v>0</v>
      </c>
      <c r="CW25" s="40"/>
      <c r="CX25" s="85">
        <v>46188</v>
      </c>
      <c r="DC25" s="40">
        <f t="shared" si="3"/>
        <v>0</v>
      </c>
      <c r="DD25" s="85"/>
      <c r="DE25" s="85">
        <v>46188</v>
      </c>
      <c r="DK25" s="85">
        <v>46188</v>
      </c>
      <c r="DL25" s="40"/>
      <c r="DM25" s="101"/>
      <c r="DN25" s="40">
        <f t="shared" si="20"/>
        <v>0</v>
      </c>
      <c r="DO25" s="40">
        <f t="shared" si="22"/>
        <v>0</v>
      </c>
      <c r="DQ25" s="85">
        <v>46188</v>
      </c>
      <c r="DS25" s="101"/>
      <c r="DT25" s="40">
        <f t="shared" si="21"/>
        <v>0</v>
      </c>
      <c r="DU25" s="40">
        <f t="shared" si="23"/>
        <v>0</v>
      </c>
      <c r="DW25" s="85">
        <v>46188</v>
      </c>
      <c r="EB25" s="40">
        <f t="shared" si="4"/>
        <v>0</v>
      </c>
      <c r="ED25" s="85">
        <v>46188</v>
      </c>
      <c r="EE25" s="40"/>
      <c r="EF25" s="87"/>
      <c r="EG25" s="40"/>
      <c r="EH25" s="40"/>
      <c r="EI25" s="40">
        <f t="shared" si="5"/>
        <v>0</v>
      </c>
      <c r="EK25" s="85">
        <v>46188</v>
      </c>
      <c r="EP25" s="40">
        <f t="shared" si="6"/>
        <v>0</v>
      </c>
      <c r="ER25" s="85">
        <v>46188</v>
      </c>
      <c r="EW25" s="40">
        <f t="shared" si="7"/>
        <v>0</v>
      </c>
    </row>
    <row r="26" spans="2:153" x14ac:dyDescent="0.4">
      <c r="B26" s="85">
        <v>46387</v>
      </c>
      <c r="C26" s="85"/>
      <c r="D26" s="85">
        <v>46371</v>
      </c>
      <c r="E26" s="40">
        <f t="shared" si="8"/>
        <v>0</v>
      </c>
      <c r="F26" s="40">
        <f t="shared" si="9"/>
        <v>0</v>
      </c>
      <c r="G26" s="40">
        <f t="shared" si="10"/>
        <v>0</v>
      </c>
      <c r="H26" s="40">
        <v>0</v>
      </c>
      <c r="I26" s="40">
        <f t="shared" si="11"/>
        <v>0</v>
      </c>
      <c r="J26" s="40"/>
      <c r="L26" s="85">
        <v>46371</v>
      </c>
      <c r="M26" s="40"/>
      <c r="N26" s="101"/>
      <c r="O26" s="40"/>
      <c r="P26" s="101"/>
      <c r="Q26" s="40">
        <f t="shared" si="12"/>
        <v>0</v>
      </c>
      <c r="R26" s="40"/>
      <c r="S26" s="40"/>
      <c r="T26" s="40">
        <f t="shared" si="13"/>
        <v>0</v>
      </c>
      <c r="V26" s="85">
        <v>46371</v>
      </c>
      <c r="W26" s="40"/>
      <c r="X26" s="101"/>
      <c r="Y26" s="40">
        <f t="shared" si="18"/>
        <v>0</v>
      </c>
      <c r="Z26" s="40"/>
      <c r="AA26" s="40">
        <f t="shared" si="14"/>
        <v>0</v>
      </c>
      <c r="AC26" s="85">
        <v>46371</v>
      </c>
      <c r="AD26" s="40"/>
      <c r="AE26" s="40"/>
      <c r="AF26" s="40"/>
      <c r="AG26" s="40"/>
      <c r="AH26" s="40">
        <v>0</v>
      </c>
      <c r="AJ26" s="85">
        <v>46371</v>
      </c>
      <c r="AK26" s="40"/>
      <c r="AL26" s="40"/>
      <c r="AM26" s="40"/>
      <c r="AN26" s="40"/>
      <c r="AO26" s="40">
        <v>0</v>
      </c>
      <c r="AQ26" s="85">
        <v>46371</v>
      </c>
      <c r="AR26" s="40"/>
      <c r="AS26" s="40"/>
      <c r="AT26" s="40"/>
      <c r="AU26" s="40"/>
      <c r="AV26" s="40">
        <v>0</v>
      </c>
      <c r="AX26" s="85">
        <v>46371</v>
      </c>
      <c r="AY26" s="40"/>
      <c r="AZ26" s="40"/>
      <c r="BA26" s="40"/>
      <c r="BB26" s="40">
        <v>0</v>
      </c>
      <c r="BD26" s="85">
        <v>46371</v>
      </c>
      <c r="BE26" s="40"/>
      <c r="BF26" s="87">
        <v>0</v>
      </c>
      <c r="BG26" s="40"/>
      <c r="BH26" s="40">
        <v>0</v>
      </c>
      <c r="BJ26" s="85">
        <v>46371</v>
      </c>
      <c r="BK26" s="40"/>
      <c r="BL26" s="87"/>
      <c r="BM26" s="40">
        <f t="shared" si="19"/>
        <v>0</v>
      </c>
      <c r="BN26" s="40"/>
      <c r="BO26" s="40">
        <f t="shared" si="0"/>
        <v>0</v>
      </c>
      <c r="BP26" s="67"/>
      <c r="BQ26" s="85">
        <v>46371</v>
      </c>
      <c r="BS26" s="40"/>
      <c r="BT26" s="87"/>
      <c r="BV26" s="40">
        <v>0</v>
      </c>
      <c r="BW26" s="67"/>
      <c r="BX26" s="85">
        <v>46371</v>
      </c>
      <c r="BY26" s="40"/>
      <c r="BZ26" s="87"/>
      <c r="CA26" s="40"/>
      <c r="CB26" s="87"/>
      <c r="CC26" s="40"/>
      <c r="CD26" s="87"/>
      <c r="CE26" s="40"/>
      <c r="CF26" s="87"/>
      <c r="CG26" s="40">
        <f t="shared" si="15"/>
        <v>0</v>
      </c>
      <c r="CH26" s="40"/>
      <c r="CI26" s="40">
        <f t="shared" si="16"/>
        <v>0</v>
      </c>
      <c r="CJ26" s="67"/>
      <c r="CK26" s="85">
        <v>46371</v>
      </c>
      <c r="CL26" s="40"/>
      <c r="CM26" s="87"/>
      <c r="CN26" s="40">
        <f t="shared" si="17"/>
        <v>0</v>
      </c>
      <c r="CO26" s="40">
        <f t="shared" si="1"/>
        <v>0</v>
      </c>
      <c r="CP26" s="67"/>
      <c r="CQ26" s="85">
        <v>46371</v>
      </c>
      <c r="CR26" s="40"/>
      <c r="CS26" s="102"/>
      <c r="CT26" s="40"/>
      <c r="CU26" s="40"/>
      <c r="CV26" s="40">
        <f t="shared" si="2"/>
        <v>0</v>
      </c>
      <c r="CW26" s="40"/>
      <c r="CX26" s="85">
        <v>46371</v>
      </c>
      <c r="DC26" s="40">
        <f t="shared" si="3"/>
        <v>0</v>
      </c>
      <c r="DD26" s="85"/>
      <c r="DE26" s="85">
        <v>46371</v>
      </c>
      <c r="DK26" s="85">
        <v>46371</v>
      </c>
      <c r="DL26" s="40"/>
      <c r="DM26" s="101"/>
      <c r="DN26" s="40">
        <f t="shared" si="20"/>
        <v>0</v>
      </c>
      <c r="DO26" s="40">
        <f t="shared" si="22"/>
        <v>0</v>
      </c>
      <c r="DQ26" s="85">
        <v>46371</v>
      </c>
      <c r="DS26" s="101"/>
      <c r="DT26" s="40">
        <f t="shared" si="21"/>
        <v>0</v>
      </c>
      <c r="DU26" s="40">
        <f t="shared" si="23"/>
        <v>0</v>
      </c>
      <c r="DW26" s="85">
        <v>46371</v>
      </c>
      <c r="EB26" s="40">
        <f t="shared" si="4"/>
        <v>0</v>
      </c>
      <c r="ED26" s="85">
        <v>46371</v>
      </c>
      <c r="EE26" s="40"/>
      <c r="EF26" s="87"/>
      <c r="EG26" s="40"/>
      <c r="EH26" s="40"/>
      <c r="EI26" s="40">
        <f t="shared" si="5"/>
        <v>0</v>
      </c>
      <c r="EK26" s="85">
        <v>46371</v>
      </c>
      <c r="EP26" s="40">
        <f t="shared" si="6"/>
        <v>0</v>
      </c>
      <c r="ER26" s="85">
        <v>46371</v>
      </c>
      <c r="EW26" s="40">
        <f t="shared" si="7"/>
        <v>0</v>
      </c>
    </row>
    <row r="27" spans="2:153" x14ac:dyDescent="0.4">
      <c r="B27" s="85">
        <v>46568</v>
      </c>
      <c r="C27" s="85"/>
      <c r="D27" s="85">
        <v>46553</v>
      </c>
      <c r="E27" s="40">
        <f t="shared" si="8"/>
        <v>0</v>
      </c>
      <c r="F27" s="40">
        <f t="shared" si="9"/>
        <v>0</v>
      </c>
      <c r="G27" s="40">
        <f t="shared" si="10"/>
        <v>0</v>
      </c>
      <c r="H27" s="40">
        <v>0</v>
      </c>
      <c r="I27" s="40">
        <f t="shared" si="11"/>
        <v>0</v>
      </c>
      <c r="J27" s="40">
        <f>SUM(I26:I27)</f>
        <v>0</v>
      </c>
      <c r="L27" s="85">
        <v>46553</v>
      </c>
      <c r="M27" s="40"/>
      <c r="N27" s="101"/>
      <c r="O27" s="40"/>
      <c r="P27" s="101"/>
      <c r="Q27" s="40">
        <f t="shared" si="12"/>
        <v>0</v>
      </c>
      <c r="R27" s="40"/>
      <c r="S27" s="40"/>
      <c r="T27" s="40">
        <f t="shared" si="13"/>
        <v>0</v>
      </c>
      <c r="V27" s="85">
        <v>46553</v>
      </c>
      <c r="W27" s="40"/>
      <c r="X27" s="101"/>
      <c r="Y27" s="40">
        <f t="shared" si="18"/>
        <v>0</v>
      </c>
      <c r="Z27" s="40"/>
      <c r="AA27" s="40">
        <f t="shared" si="14"/>
        <v>0</v>
      </c>
      <c r="AC27" s="85">
        <v>46553</v>
      </c>
      <c r="AD27" s="40"/>
      <c r="AE27" s="40"/>
      <c r="AF27" s="40"/>
      <c r="AG27" s="40"/>
      <c r="AH27" s="40">
        <v>0</v>
      </c>
      <c r="AJ27" s="85">
        <v>46553</v>
      </c>
      <c r="AK27" s="40"/>
      <c r="AL27" s="40"/>
      <c r="AM27" s="40"/>
      <c r="AN27" s="40"/>
      <c r="AO27" s="40">
        <v>0</v>
      </c>
      <c r="AQ27" s="85">
        <v>46553</v>
      </c>
      <c r="AR27" s="40"/>
      <c r="AS27" s="40"/>
      <c r="AT27" s="40"/>
      <c r="AU27" s="40"/>
      <c r="AV27" s="40">
        <v>0</v>
      </c>
      <c r="AX27" s="85">
        <v>46553</v>
      </c>
      <c r="AY27" s="40"/>
      <c r="AZ27" s="40"/>
      <c r="BA27" s="40"/>
      <c r="BB27" s="40">
        <v>0</v>
      </c>
      <c r="BD27" s="85">
        <v>46553</v>
      </c>
      <c r="BE27" s="40"/>
      <c r="BF27" s="87">
        <v>0</v>
      </c>
      <c r="BG27" s="40"/>
      <c r="BH27" s="40">
        <v>0</v>
      </c>
      <c r="BJ27" s="85">
        <v>46553</v>
      </c>
      <c r="BK27" s="40"/>
      <c r="BL27" s="87"/>
      <c r="BM27" s="40">
        <f t="shared" si="19"/>
        <v>0</v>
      </c>
      <c r="BN27" s="40"/>
      <c r="BO27" s="40">
        <f t="shared" si="0"/>
        <v>0</v>
      </c>
      <c r="BP27" s="67"/>
      <c r="BQ27" s="85">
        <v>46553</v>
      </c>
      <c r="BS27" s="40"/>
      <c r="BT27" s="87"/>
      <c r="BV27" s="40">
        <v>0</v>
      </c>
      <c r="BW27" s="67"/>
      <c r="BX27" s="85">
        <v>46553</v>
      </c>
      <c r="BY27" s="40"/>
      <c r="BZ27" s="87"/>
      <c r="CA27" s="40"/>
      <c r="CB27" s="87"/>
      <c r="CC27" s="40"/>
      <c r="CD27" s="87"/>
      <c r="CE27" s="40"/>
      <c r="CF27" s="87"/>
      <c r="CG27" s="40">
        <f t="shared" si="15"/>
        <v>0</v>
      </c>
      <c r="CH27" s="40"/>
      <c r="CI27" s="40">
        <f t="shared" si="16"/>
        <v>0</v>
      </c>
      <c r="CJ27" s="67"/>
      <c r="CK27" s="85">
        <v>46553</v>
      </c>
      <c r="CL27" s="40"/>
      <c r="CM27" s="87"/>
      <c r="CN27" s="40">
        <f t="shared" si="17"/>
        <v>0</v>
      </c>
      <c r="CO27" s="40">
        <f t="shared" si="1"/>
        <v>0</v>
      </c>
      <c r="CP27" s="67"/>
      <c r="CQ27" s="85">
        <v>46553</v>
      </c>
      <c r="CR27" s="40"/>
      <c r="CS27" s="102"/>
      <c r="CT27" s="40"/>
      <c r="CU27" s="40"/>
      <c r="CV27" s="40">
        <f t="shared" si="2"/>
        <v>0</v>
      </c>
      <c r="CW27" s="40"/>
      <c r="CX27" s="85">
        <v>46553</v>
      </c>
      <c r="DC27" s="40">
        <f t="shared" si="3"/>
        <v>0</v>
      </c>
      <c r="DD27" s="85"/>
      <c r="DE27" s="85">
        <v>46553</v>
      </c>
      <c r="DK27" s="85">
        <v>46553</v>
      </c>
      <c r="DL27" s="40"/>
      <c r="DM27" s="101"/>
      <c r="DN27" s="40">
        <f t="shared" si="20"/>
        <v>0</v>
      </c>
      <c r="DO27" s="40">
        <f t="shared" si="22"/>
        <v>0</v>
      </c>
      <c r="DQ27" s="85">
        <v>46553</v>
      </c>
      <c r="DS27" s="101"/>
      <c r="DT27" s="40">
        <f t="shared" si="21"/>
        <v>0</v>
      </c>
      <c r="DU27" s="40">
        <f t="shared" si="23"/>
        <v>0</v>
      </c>
      <c r="DW27" s="85">
        <v>46553</v>
      </c>
      <c r="EB27" s="40">
        <f t="shared" si="4"/>
        <v>0</v>
      </c>
      <c r="ED27" s="85">
        <v>46553</v>
      </c>
      <c r="EE27" s="40"/>
      <c r="EF27" s="87"/>
      <c r="EG27" s="40"/>
      <c r="EH27" s="40"/>
      <c r="EI27" s="40">
        <f t="shared" si="5"/>
        <v>0</v>
      </c>
      <c r="EK27" s="85">
        <v>46553</v>
      </c>
      <c r="EP27" s="40">
        <f t="shared" si="6"/>
        <v>0</v>
      </c>
      <c r="ER27" s="85">
        <v>46553</v>
      </c>
      <c r="EW27" s="40">
        <f t="shared" si="7"/>
        <v>0</v>
      </c>
    </row>
    <row r="28" spans="2:153" x14ac:dyDescent="0.4">
      <c r="B28" s="85">
        <v>46752</v>
      </c>
      <c r="C28" s="85"/>
      <c r="D28" s="85">
        <v>46736</v>
      </c>
      <c r="E28" s="40">
        <f t="shared" si="8"/>
        <v>0</v>
      </c>
      <c r="F28" s="40">
        <f t="shared" si="9"/>
        <v>0</v>
      </c>
      <c r="G28" s="40">
        <f t="shared" si="10"/>
        <v>0</v>
      </c>
      <c r="H28" s="40">
        <v>0</v>
      </c>
      <c r="I28" s="40">
        <f t="shared" si="11"/>
        <v>0</v>
      </c>
      <c r="J28" s="40"/>
      <c r="L28" s="85">
        <v>46736</v>
      </c>
      <c r="M28" s="40"/>
      <c r="N28" s="101"/>
      <c r="O28" s="40"/>
      <c r="P28" s="101"/>
      <c r="Q28" s="40">
        <f t="shared" si="12"/>
        <v>0</v>
      </c>
      <c r="R28" s="40"/>
      <c r="S28" s="40"/>
      <c r="T28" s="40">
        <f t="shared" si="13"/>
        <v>0</v>
      </c>
      <c r="V28" s="85">
        <v>46736</v>
      </c>
      <c r="W28" s="40"/>
      <c r="X28" s="101"/>
      <c r="Y28" s="40">
        <f t="shared" si="18"/>
        <v>0</v>
      </c>
      <c r="Z28" s="40"/>
      <c r="AA28" s="40">
        <f t="shared" si="14"/>
        <v>0</v>
      </c>
      <c r="AC28" s="85">
        <v>46736</v>
      </c>
      <c r="AD28" s="40"/>
      <c r="AE28" s="40"/>
      <c r="AF28" s="40"/>
      <c r="AG28" s="40"/>
      <c r="AH28" s="40">
        <v>0</v>
      </c>
      <c r="AJ28" s="85">
        <v>46736</v>
      </c>
      <c r="AK28" s="40"/>
      <c r="AL28" s="40"/>
      <c r="AM28" s="40"/>
      <c r="AN28" s="40"/>
      <c r="AO28" s="40">
        <v>0</v>
      </c>
      <c r="AQ28" s="85">
        <v>46736</v>
      </c>
      <c r="AR28" s="40"/>
      <c r="AS28" s="40"/>
      <c r="AT28" s="40"/>
      <c r="AU28" s="40"/>
      <c r="AV28" s="40">
        <v>0</v>
      </c>
      <c r="AX28" s="85">
        <v>46736</v>
      </c>
      <c r="AY28" s="40"/>
      <c r="AZ28" s="40"/>
      <c r="BA28" s="40"/>
      <c r="BB28" s="40">
        <v>0</v>
      </c>
      <c r="BD28" s="85">
        <v>46736</v>
      </c>
      <c r="BE28" s="40"/>
      <c r="BF28" s="87">
        <v>0</v>
      </c>
      <c r="BG28" s="40"/>
      <c r="BH28" s="40">
        <v>0</v>
      </c>
      <c r="BJ28" s="85">
        <v>46736</v>
      </c>
      <c r="BK28" s="40"/>
      <c r="BL28" s="87"/>
      <c r="BM28" s="40">
        <f t="shared" si="19"/>
        <v>0</v>
      </c>
      <c r="BN28" s="40"/>
      <c r="BO28" s="40">
        <f t="shared" si="0"/>
        <v>0</v>
      </c>
      <c r="BP28" s="67"/>
      <c r="BQ28" s="85">
        <v>46736</v>
      </c>
      <c r="BS28" s="40"/>
      <c r="BT28" s="87"/>
      <c r="BV28" s="40">
        <v>0</v>
      </c>
      <c r="BW28" s="67"/>
      <c r="BX28" s="85">
        <v>46736</v>
      </c>
      <c r="BY28" s="40"/>
      <c r="BZ28" s="87"/>
      <c r="CA28" s="40"/>
      <c r="CB28" s="87"/>
      <c r="CC28" s="40"/>
      <c r="CD28" s="87"/>
      <c r="CE28" s="40"/>
      <c r="CF28" s="87"/>
      <c r="CG28" s="40">
        <f t="shared" si="15"/>
        <v>0</v>
      </c>
      <c r="CH28" s="40"/>
      <c r="CI28" s="40">
        <f t="shared" si="16"/>
        <v>0</v>
      </c>
      <c r="CJ28" s="67"/>
      <c r="CK28" s="85">
        <v>46736</v>
      </c>
      <c r="CL28" s="40"/>
      <c r="CM28" s="87"/>
      <c r="CN28" s="40">
        <f t="shared" si="17"/>
        <v>0</v>
      </c>
      <c r="CO28" s="40">
        <f t="shared" si="1"/>
        <v>0</v>
      </c>
      <c r="CP28" s="67"/>
      <c r="CQ28" s="85">
        <v>46736</v>
      </c>
      <c r="CR28" s="40"/>
      <c r="CS28" s="102"/>
      <c r="CT28" s="40"/>
      <c r="CU28" s="40"/>
      <c r="CV28" s="40">
        <f t="shared" si="2"/>
        <v>0</v>
      </c>
      <c r="CW28" s="40"/>
      <c r="CX28" s="85">
        <v>46736</v>
      </c>
      <c r="DC28" s="40">
        <f t="shared" si="3"/>
        <v>0</v>
      </c>
      <c r="DD28" s="85"/>
      <c r="DE28" s="85">
        <v>46736</v>
      </c>
      <c r="DK28" s="85">
        <v>46736</v>
      </c>
      <c r="DL28" s="40"/>
      <c r="DM28" s="101"/>
      <c r="DN28" s="40">
        <f t="shared" si="20"/>
        <v>0</v>
      </c>
      <c r="DO28" s="40">
        <f t="shared" si="22"/>
        <v>0</v>
      </c>
      <c r="DQ28" s="85">
        <v>46736</v>
      </c>
      <c r="DS28" s="101"/>
      <c r="DT28" s="40">
        <f t="shared" si="21"/>
        <v>0</v>
      </c>
      <c r="DU28" s="40">
        <f t="shared" si="23"/>
        <v>0</v>
      </c>
      <c r="DW28" s="85">
        <v>46736</v>
      </c>
      <c r="EB28" s="40">
        <f t="shared" si="4"/>
        <v>0</v>
      </c>
      <c r="ED28" s="85">
        <v>46736</v>
      </c>
      <c r="EE28" s="40"/>
      <c r="EF28" s="87"/>
      <c r="EG28" s="40"/>
      <c r="EH28" s="40"/>
      <c r="EI28" s="40">
        <f t="shared" si="5"/>
        <v>0</v>
      </c>
      <c r="EK28" s="85">
        <v>46736</v>
      </c>
      <c r="EP28" s="40">
        <f t="shared" si="6"/>
        <v>0</v>
      </c>
      <c r="ER28" s="85">
        <v>46736</v>
      </c>
      <c r="EW28" s="40">
        <f t="shared" si="7"/>
        <v>0</v>
      </c>
    </row>
    <row r="29" spans="2:153" x14ac:dyDescent="0.4">
      <c r="B29" s="85">
        <v>46934</v>
      </c>
      <c r="C29" s="85"/>
      <c r="D29" s="85">
        <v>46919</v>
      </c>
      <c r="E29" s="40">
        <f t="shared" si="8"/>
        <v>0</v>
      </c>
      <c r="F29" s="40">
        <f t="shared" si="9"/>
        <v>0</v>
      </c>
      <c r="G29" s="40">
        <f t="shared" si="10"/>
        <v>0</v>
      </c>
      <c r="H29" s="40">
        <v>0</v>
      </c>
      <c r="I29" s="40">
        <f t="shared" si="11"/>
        <v>0</v>
      </c>
      <c r="J29" s="40">
        <f>SUM(I28:I29)</f>
        <v>0</v>
      </c>
      <c r="L29" s="85">
        <v>46919</v>
      </c>
      <c r="M29" s="40"/>
      <c r="N29" s="101"/>
      <c r="O29" s="40"/>
      <c r="P29" s="101"/>
      <c r="Q29" s="40">
        <f t="shared" si="12"/>
        <v>0</v>
      </c>
      <c r="R29" s="40"/>
      <c r="S29" s="40"/>
      <c r="T29" s="40">
        <f t="shared" si="13"/>
        <v>0</v>
      </c>
      <c r="V29" s="85">
        <v>46919</v>
      </c>
      <c r="W29" s="40"/>
      <c r="X29" s="101"/>
      <c r="Y29" s="40">
        <f t="shared" si="18"/>
        <v>0</v>
      </c>
      <c r="Z29" s="40"/>
      <c r="AA29" s="40">
        <f t="shared" si="14"/>
        <v>0</v>
      </c>
      <c r="AC29" s="85">
        <v>46919</v>
      </c>
      <c r="AD29" s="40"/>
      <c r="AE29" s="40"/>
      <c r="AF29" s="40"/>
      <c r="AG29" s="40"/>
      <c r="AH29" s="40">
        <v>0</v>
      </c>
      <c r="AJ29" s="85">
        <v>46919</v>
      </c>
      <c r="AK29" s="40"/>
      <c r="AL29" s="40"/>
      <c r="AM29" s="40"/>
      <c r="AN29" s="40"/>
      <c r="AO29" s="40">
        <v>0</v>
      </c>
      <c r="AQ29" s="85">
        <v>46919</v>
      </c>
      <c r="AR29" s="40"/>
      <c r="AS29" s="40"/>
      <c r="AT29" s="40"/>
      <c r="AU29" s="40"/>
      <c r="AV29" s="40">
        <v>0</v>
      </c>
      <c r="AX29" s="85">
        <v>46919</v>
      </c>
      <c r="AY29" s="40"/>
      <c r="AZ29" s="40"/>
      <c r="BA29" s="40"/>
      <c r="BB29" s="40">
        <v>0</v>
      </c>
      <c r="BD29" s="85">
        <v>46919</v>
      </c>
      <c r="BE29" s="40"/>
      <c r="BF29" s="87">
        <v>0</v>
      </c>
      <c r="BG29" s="40"/>
      <c r="BH29" s="40">
        <v>0</v>
      </c>
      <c r="BJ29" s="85">
        <v>46919</v>
      </c>
      <c r="BK29" s="40"/>
      <c r="BL29" s="87"/>
      <c r="BM29" s="40">
        <f t="shared" si="19"/>
        <v>0</v>
      </c>
      <c r="BN29" s="40"/>
      <c r="BO29" s="40">
        <f t="shared" si="0"/>
        <v>0</v>
      </c>
      <c r="BP29" s="67"/>
      <c r="BQ29" s="85">
        <v>46919</v>
      </c>
      <c r="BS29" s="40"/>
      <c r="BT29" s="87"/>
      <c r="BV29" s="40">
        <v>0</v>
      </c>
      <c r="BW29" s="67"/>
      <c r="BX29" s="85">
        <v>46919</v>
      </c>
      <c r="BY29" s="40"/>
      <c r="BZ29" s="87"/>
      <c r="CA29" s="40"/>
      <c r="CB29" s="87"/>
      <c r="CC29" s="40"/>
      <c r="CD29" s="87"/>
      <c r="CE29" s="40"/>
      <c r="CF29" s="87"/>
      <c r="CG29" s="40">
        <f t="shared" si="15"/>
        <v>0</v>
      </c>
      <c r="CH29" s="40"/>
      <c r="CI29" s="40">
        <f t="shared" si="16"/>
        <v>0</v>
      </c>
      <c r="CJ29" s="67"/>
      <c r="CK29" s="85">
        <v>46919</v>
      </c>
      <c r="CL29" s="40"/>
      <c r="CM29" s="87"/>
      <c r="CN29" s="40">
        <f t="shared" si="17"/>
        <v>0</v>
      </c>
      <c r="CO29" s="40">
        <f t="shared" si="1"/>
        <v>0</v>
      </c>
      <c r="CP29" s="67"/>
      <c r="CQ29" s="85">
        <v>46919</v>
      </c>
      <c r="CR29" s="40"/>
      <c r="CS29" s="102"/>
      <c r="CT29" s="40"/>
      <c r="CU29" s="40"/>
      <c r="CV29" s="40">
        <f t="shared" si="2"/>
        <v>0</v>
      </c>
      <c r="CW29" s="40"/>
      <c r="CX29" s="85">
        <v>46919</v>
      </c>
      <c r="DC29" s="40">
        <f t="shared" si="3"/>
        <v>0</v>
      </c>
      <c r="DD29" s="85"/>
      <c r="DE29" s="85">
        <v>46919</v>
      </c>
      <c r="DK29" s="85">
        <v>46919</v>
      </c>
      <c r="DL29" s="40"/>
      <c r="DM29" s="101"/>
      <c r="DN29" s="40">
        <f t="shared" si="20"/>
        <v>0</v>
      </c>
      <c r="DO29" s="40">
        <f t="shared" si="22"/>
        <v>0</v>
      </c>
      <c r="DQ29" s="85">
        <v>46919</v>
      </c>
      <c r="DS29" s="101"/>
      <c r="DT29" s="40">
        <f t="shared" si="21"/>
        <v>0</v>
      </c>
      <c r="DU29" s="40">
        <f t="shared" si="23"/>
        <v>0</v>
      </c>
      <c r="DW29" s="85">
        <v>46919</v>
      </c>
      <c r="EB29" s="40">
        <f t="shared" si="4"/>
        <v>0</v>
      </c>
      <c r="ED29" s="85">
        <v>46919</v>
      </c>
      <c r="EE29" s="40"/>
      <c r="EF29" s="87"/>
      <c r="EG29" s="40"/>
      <c r="EH29" s="40"/>
      <c r="EI29" s="40">
        <f t="shared" si="5"/>
        <v>0</v>
      </c>
      <c r="EK29" s="85">
        <v>46919</v>
      </c>
      <c r="EP29" s="40">
        <f t="shared" si="6"/>
        <v>0</v>
      </c>
      <c r="ER29" s="85">
        <v>46919</v>
      </c>
      <c r="EW29" s="40">
        <f t="shared" si="7"/>
        <v>0</v>
      </c>
    </row>
    <row r="30" spans="2:153" x14ac:dyDescent="0.4">
      <c r="B30" s="85">
        <v>47118</v>
      </c>
      <c r="C30" s="85"/>
      <c r="D30" s="85">
        <v>47102</v>
      </c>
      <c r="E30" s="40">
        <f t="shared" si="8"/>
        <v>0</v>
      </c>
      <c r="F30" s="40">
        <f t="shared" si="9"/>
        <v>0</v>
      </c>
      <c r="G30" s="40">
        <f t="shared" si="10"/>
        <v>0</v>
      </c>
      <c r="H30" s="40">
        <v>0</v>
      </c>
      <c r="I30" s="40">
        <f t="shared" si="11"/>
        <v>0</v>
      </c>
      <c r="J30" s="40"/>
      <c r="L30" s="85">
        <v>47102</v>
      </c>
      <c r="M30" s="40"/>
      <c r="N30" s="101"/>
      <c r="O30" s="40"/>
      <c r="P30" s="101"/>
      <c r="Q30" s="40">
        <f t="shared" si="12"/>
        <v>0</v>
      </c>
      <c r="R30" s="40"/>
      <c r="S30" s="40"/>
      <c r="T30" s="40">
        <f t="shared" si="13"/>
        <v>0</v>
      </c>
      <c r="V30" s="85">
        <v>47102</v>
      </c>
      <c r="W30" s="40"/>
      <c r="X30" s="101"/>
      <c r="Y30" s="40">
        <f t="shared" si="18"/>
        <v>0</v>
      </c>
      <c r="Z30" s="40"/>
      <c r="AA30" s="40">
        <f t="shared" si="14"/>
        <v>0</v>
      </c>
      <c r="AC30" s="85">
        <v>47102</v>
      </c>
      <c r="AD30" s="40"/>
      <c r="AE30" s="40"/>
      <c r="AF30" s="40"/>
      <c r="AG30" s="40"/>
      <c r="AH30" s="40">
        <v>0</v>
      </c>
      <c r="AJ30" s="85">
        <v>47102</v>
      </c>
      <c r="AK30" s="40"/>
      <c r="AL30" s="40"/>
      <c r="AM30" s="40"/>
      <c r="AN30" s="40"/>
      <c r="AO30" s="40">
        <v>0</v>
      </c>
      <c r="AQ30" s="85">
        <v>47102</v>
      </c>
      <c r="AR30" s="40"/>
      <c r="AS30" s="40"/>
      <c r="AT30" s="40"/>
      <c r="AU30" s="40"/>
      <c r="AV30" s="40">
        <v>0</v>
      </c>
      <c r="AX30" s="85">
        <v>47102</v>
      </c>
      <c r="AY30" s="40"/>
      <c r="AZ30" s="40"/>
      <c r="BA30" s="40"/>
      <c r="BB30" s="40">
        <v>0</v>
      </c>
      <c r="BD30" s="85">
        <v>47102</v>
      </c>
      <c r="BE30" s="40"/>
      <c r="BF30" s="87">
        <v>0</v>
      </c>
      <c r="BG30" s="40"/>
      <c r="BH30" s="40">
        <v>0</v>
      </c>
      <c r="BJ30" s="85">
        <v>47102</v>
      </c>
      <c r="BK30" s="40"/>
      <c r="BL30" s="87"/>
      <c r="BM30" s="40">
        <f t="shared" si="19"/>
        <v>0</v>
      </c>
      <c r="BN30" s="40"/>
      <c r="BO30" s="40">
        <f t="shared" si="0"/>
        <v>0</v>
      </c>
      <c r="BP30" s="67"/>
      <c r="BQ30" s="85">
        <v>47102</v>
      </c>
      <c r="BS30" s="40"/>
      <c r="BT30" s="87"/>
      <c r="BV30" s="40">
        <v>0</v>
      </c>
      <c r="BW30" s="67"/>
      <c r="BX30" s="85">
        <v>47102</v>
      </c>
      <c r="BY30" s="40"/>
      <c r="BZ30" s="87"/>
      <c r="CA30" s="40"/>
      <c r="CB30" s="87"/>
      <c r="CC30" s="40"/>
      <c r="CD30" s="87"/>
      <c r="CE30" s="40"/>
      <c r="CF30" s="87"/>
      <c r="CG30" s="40">
        <f t="shared" si="15"/>
        <v>0</v>
      </c>
      <c r="CH30" s="40"/>
      <c r="CI30" s="40">
        <f t="shared" si="16"/>
        <v>0</v>
      </c>
      <c r="CJ30" s="67"/>
      <c r="CK30" s="85">
        <v>47102</v>
      </c>
      <c r="CL30" s="40"/>
      <c r="CM30" s="87"/>
      <c r="CN30" s="40">
        <f t="shared" si="17"/>
        <v>0</v>
      </c>
      <c r="CO30" s="40">
        <f t="shared" si="1"/>
        <v>0</v>
      </c>
      <c r="CP30" s="67"/>
      <c r="CQ30" s="85">
        <v>47102</v>
      </c>
      <c r="CR30" s="40"/>
      <c r="CS30" s="102"/>
      <c r="CT30" s="40"/>
      <c r="CU30" s="40"/>
      <c r="CV30" s="40">
        <f t="shared" si="2"/>
        <v>0</v>
      </c>
      <c r="CW30" s="40"/>
      <c r="CX30" s="85">
        <v>47102</v>
      </c>
      <c r="DC30" s="40">
        <f t="shared" si="3"/>
        <v>0</v>
      </c>
      <c r="DD30" s="85"/>
      <c r="DE30" s="85">
        <v>47102</v>
      </c>
      <c r="DK30" s="85">
        <v>47102</v>
      </c>
      <c r="DL30" s="40"/>
      <c r="DM30" s="101"/>
      <c r="DN30" s="40">
        <f t="shared" si="20"/>
        <v>0</v>
      </c>
      <c r="DO30" s="40">
        <f t="shared" si="22"/>
        <v>0</v>
      </c>
      <c r="DQ30" s="85">
        <v>47102</v>
      </c>
      <c r="DS30" s="101"/>
      <c r="DT30" s="40">
        <f t="shared" si="21"/>
        <v>0</v>
      </c>
      <c r="DU30" s="40">
        <f t="shared" si="23"/>
        <v>0</v>
      </c>
      <c r="DW30" s="85">
        <v>47102</v>
      </c>
      <c r="EB30" s="40">
        <f t="shared" si="4"/>
        <v>0</v>
      </c>
      <c r="ED30" s="85">
        <v>47102</v>
      </c>
      <c r="EE30" s="40"/>
      <c r="EF30" s="87"/>
      <c r="EG30" s="40"/>
      <c r="EH30" s="40"/>
      <c r="EI30" s="40">
        <f t="shared" si="5"/>
        <v>0</v>
      </c>
      <c r="EK30" s="85">
        <v>47102</v>
      </c>
      <c r="EP30" s="40">
        <f t="shared" si="6"/>
        <v>0</v>
      </c>
      <c r="ER30" s="85">
        <v>47102</v>
      </c>
      <c r="EW30" s="40">
        <f t="shared" si="7"/>
        <v>0</v>
      </c>
    </row>
    <row r="31" spans="2:153" x14ac:dyDescent="0.4">
      <c r="B31" s="85">
        <v>47299</v>
      </c>
      <c r="C31" s="85"/>
      <c r="D31" s="85">
        <v>47284</v>
      </c>
      <c r="E31" s="40">
        <f t="shared" si="8"/>
        <v>0</v>
      </c>
      <c r="F31" s="40">
        <f t="shared" si="9"/>
        <v>0</v>
      </c>
      <c r="G31" s="40">
        <f t="shared" si="10"/>
        <v>0</v>
      </c>
      <c r="H31" s="40">
        <v>0</v>
      </c>
      <c r="I31" s="40">
        <f t="shared" si="11"/>
        <v>0</v>
      </c>
      <c r="J31" s="40">
        <f>SUM(I30:I31)</f>
        <v>0</v>
      </c>
      <c r="L31" s="85">
        <v>47284</v>
      </c>
      <c r="M31" s="40"/>
      <c r="N31" s="101"/>
      <c r="O31" s="40"/>
      <c r="P31" s="101"/>
      <c r="Q31" s="40">
        <f t="shared" si="12"/>
        <v>0</v>
      </c>
      <c r="R31" s="40"/>
      <c r="S31" s="40"/>
      <c r="T31" s="40">
        <f t="shared" si="13"/>
        <v>0</v>
      </c>
      <c r="V31" s="85">
        <v>47284</v>
      </c>
      <c r="W31" s="40"/>
      <c r="X31" s="101"/>
      <c r="Y31" s="40">
        <f t="shared" si="18"/>
        <v>0</v>
      </c>
      <c r="Z31" s="40"/>
      <c r="AA31" s="40">
        <f t="shared" si="14"/>
        <v>0</v>
      </c>
      <c r="AC31" s="85">
        <v>47284</v>
      </c>
      <c r="AD31" s="40"/>
      <c r="AE31" s="40"/>
      <c r="AF31" s="40"/>
      <c r="AG31" s="40"/>
      <c r="AH31" s="40">
        <v>0</v>
      </c>
      <c r="AJ31" s="85">
        <v>47284</v>
      </c>
      <c r="AK31" s="40"/>
      <c r="AL31" s="40"/>
      <c r="AM31" s="40"/>
      <c r="AN31" s="40"/>
      <c r="AO31" s="40">
        <v>0</v>
      </c>
      <c r="AQ31" s="85">
        <v>47284</v>
      </c>
      <c r="AR31" s="40"/>
      <c r="AS31" s="40"/>
      <c r="AT31" s="40"/>
      <c r="AU31" s="40"/>
      <c r="AV31" s="40">
        <v>0</v>
      </c>
      <c r="AX31" s="85">
        <v>47284</v>
      </c>
      <c r="AY31" s="40"/>
      <c r="AZ31" s="40"/>
      <c r="BA31" s="40"/>
      <c r="BB31" s="40">
        <v>0</v>
      </c>
      <c r="BD31" s="85">
        <v>47284</v>
      </c>
      <c r="BE31" s="40"/>
      <c r="BF31" s="87">
        <v>0</v>
      </c>
      <c r="BG31" s="40"/>
      <c r="BH31" s="40">
        <v>0</v>
      </c>
      <c r="BJ31" s="85">
        <v>47284</v>
      </c>
      <c r="BK31" s="40"/>
      <c r="BL31" s="87"/>
      <c r="BM31" s="40">
        <f t="shared" si="19"/>
        <v>0</v>
      </c>
      <c r="BN31" s="40"/>
      <c r="BO31" s="40">
        <f t="shared" si="0"/>
        <v>0</v>
      </c>
      <c r="BP31" s="67"/>
      <c r="BQ31" s="85">
        <v>47284</v>
      </c>
      <c r="BS31" s="40"/>
      <c r="BT31" s="87"/>
      <c r="BV31" s="40">
        <v>0</v>
      </c>
      <c r="BW31" s="67"/>
      <c r="BX31" s="85">
        <v>47284</v>
      </c>
      <c r="BY31" s="40"/>
      <c r="BZ31" s="87"/>
      <c r="CA31" s="40"/>
      <c r="CB31" s="87"/>
      <c r="CC31" s="40"/>
      <c r="CD31" s="87"/>
      <c r="CE31" s="40"/>
      <c r="CF31" s="87"/>
      <c r="CG31" s="40">
        <f t="shared" si="15"/>
        <v>0</v>
      </c>
      <c r="CH31" s="40"/>
      <c r="CI31" s="40">
        <f t="shared" si="16"/>
        <v>0</v>
      </c>
      <c r="CJ31" s="67"/>
      <c r="CK31" s="85">
        <v>47284</v>
      </c>
      <c r="CL31" s="40"/>
      <c r="CM31" s="87"/>
      <c r="CN31" s="40">
        <f t="shared" si="17"/>
        <v>0</v>
      </c>
      <c r="CO31" s="40">
        <f t="shared" si="1"/>
        <v>0</v>
      </c>
      <c r="CP31" s="67"/>
      <c r="CQ31" s="85">
        <v>47284</v>
      </c>
      <c r="CR31" s="40"/>
      <c r="CS31" s="102"/>
      <c r="CT31" s="40"/>
      <c r="CU31" s="40"/>
      <c r="CV31" s="40">
        <f t="shared" si="2"/>
        <v>0</v>
      </c>
      <c r="CW31" s="40"/>
      <c r="CX31" s="85">
        <v>47284</v>
      </c>
      <c r="DC31" s="40">
        <f t="shared" si="3"/>
        <v>0</v>
      </c>
      <c r="DD31" s="85"/>
      <c r="DE31" s="85">
        <v>47284</v>
      </c>
      <c r="DK31" s="85">
        <v>47284</v>
      </c>
      <c r="DL31" s="40"/>
      <c r="DM31" s="101"/>
      <c r="DN31" s="40">
        <f t="shared" si="20"/>
        <v>0</v>
      </c>
      <c r="DO31" s="40">
        <f t="shared" si="22"/>
        <v>0</v>
      </c>
      <c r="DQ31" s="85">
        <v>47284</v>
      </c>
      <c r="DS31" s="101"/>
      <c r="DT31" s="40">
        <f t="shared" si="21"/>
        <v>0</v>
      </c>
      <c r="DU31" s="40">
        <f t="shared" si="23"/>
        <v>0</v>
      </c>
      <c r="DW31" s="85">
        <v>47284</v>
      </c>
      <c r="EB31" s="40">
        <f t="shared" si="4"/>
        <v>0</v>
      </c>
      <c r="ED31" s="85">
        <v>47284</v>
      </c>
      <c r="EE31" s="40"/>
      <c r="EF31" s="87"/>
      <c r="EG31" s="40"/>
      <c r="EH31" s="40"/>
      <c r="EI31" s="40">
        <f t="shared" si="5"/>
        <v>0</v>
      </c>
      <c r="EK31" s="85">
        <v>47284</v>
      </c>
      <c r="EP31" s="40">
        <f t="shared" si="6"/>
        <v>0</v>
      </c>
      <c r="ER31" s="85">
        <v>47284</v>
      </c>
      <c r="EW31" s="40">
        <f t="shared" si="7"/>
        <v>0</v>
      </c>
    </row>
    <row r="32" spans="2:153" x14ac:dyDescent="0.4">
      <c r="B32" s="85">
        <v>47483</v>
      </c>
      <c r="C32" s="85"/>
      <c r="D32" s="85">
        <v>47467</v>
      </c>
      <c r="E32" s="40">
        <f t="shared" si="8"/>
        <v>0</v>
      </c>
      <c r="F32" s="40">
        <f t="shared" si="9"/>
        <v>0</v>
      </c>
      <c r="G32" s="40">
        <f t="shared" si="10"/>
        <v>0</v>
      </c>
      <c r="H32" s="40">
        <v>0</v>
      </c>
      <c r="I32" s="40">
        <f t="shared" si="11"/>
        <v>0</v>
      </c>
      <c r="J32" s="40"/>
      <c r="L32" s="85">
        <v>47467</v>
      </c>
      <c r="M32" s="40"/>
      <c r="N32" s="101"/>
      <c r="O32" s="40"/>
      <c r="P32" s="101"/>
      <c r="Q32" s="40">
        <f t="shared" si="12"/>
        <v>0</v>
      </c>
      <c r="R32" s="40"/>
      <c r="S32" s="40"/>
      <c r="T32" s="40">
        <f t="shared" si="13"/>
        <v>0</v>
      </c>
      <c r="V32" s="85">
        <v>47467</v>
      </c>
      <c r="W32" s="40"/>
      <c r="X32" s="101"/>
      <c r="Y32" s="40">
        <f t="shared" si="18"/>
        <v>0</v>
      </c>
      <c r="Z32" s="40"/>
      <c r="AA32" s="40">
        <f t="shared" si="14"/>
        <v>0</v>
      </c>
      <c r="AC32" s="85">
        <v>47467</v>
      </c>
      <c r="AD32" s="40"/>
      <c r="AE32" s="40"/>
      <c r="AF32" s="40"/>
      <c r="AG32" s="40"/>
      <c r="AH32" s="40">
        <v>0</v>
      </c>
      <c r="AJ32" s="85">
        <v>47467</v>
      </c>
      <c r="AK32" s="40"/>
      <c r="AL32" s="40"/>
      <c r="AM32" s="40"/>
      <c r="AN32" s="40"/>
      <c r="AO32" s="40">
        <v>0</v>
      </c>
      <c r="AQ32" s="85">
        <v>47467</v>
      </c>
      <c r="AR32" s="40"/>
      <c r="AS32" s="40"/>
      <c r="AT32" s="40"/>
      <c r="AU32" s="40"/>
      <c r="AV32" s="40">
        <v>0</v>
      </c>
      <c r="AX32" s="85">
        <v>47467</v>
      </c>
      <c r="AY32" s="40"/>
      <c r="AZ32" s="40"/>
      <c r="BA32" s="40"/>
      <c r="BB32" s="40">
        <v>0</v>
      </c>
      <c r="BD32" s="85">
        <v>47467</v>
      </c>
      <c r="BE32" s="40"/>
      <c r="BF32" s="87">
        <v>0</v>
      </c>
      <c r="BG32" s="40"/>
      <c r="BH32" s="40">
        <v>0</v>
      </c>
      <c r="BJ32" s="85">
        <v>47467</v>
      </c>
      <c r="BK32" s="40"/>
      <c r="BL32" s="87"/>
      <c r="BM32" s="40">
        <f t="shared" si="19"/>
        <v>0</v>
      </c>
      <c r="BN32" s="40"/>
      <c r="BO32" s="40">
        <f t="shared" si="0"/>
        <v>0</v>
      </c>
      <c r="BP32" s="67"/>
      <c r="BQ32" s="85">
        <v>47467</v>
      </c>
      <c r="BS32" s="40"/>
      <c r="BT32" s="87"/>
      <c r="BV32" s="40">
        <v>0</v>
      </c>
      <c r="BW32" s="67"/>
      <c r="BX32" s="85">
        <v>47467</v>
      </c>
      <c r="BY32" s="40"/>
      <c r="BZ32" s="87"/>
      <c r="CA32" s="40"/>
      <c r="CB32" s="87"/>
      <c r="CC32" s="40"/>
      <c r="CD32" s="87"/>
      <c r="CE32" s="40"/>
      <c r="CF32" s="87"/>
      <c r="CG32" s="40">
        <f t="shared" si="15"/>
        <v>0</v>
      </c>
      <c r="CH32" s="40"/>
      <c r="CI32" s="40">
        <f t="shared" si="16"/>
        <v>0</v>
      </c>
      <c r="CJ32" s="67"/>
      <c r="CK32" s="85">
        <v>47467</v>
      </c>
      <c r="CL32" s="40"/>
      <c r="CM32" s="87"/>
      <c r="CN32" s="40">
        <f t="shared" si="17"/>
        <v>0</v>
      </c>
      <c r="CO32" s="40">
        <f t="shared" si="1"/>
        <v>0</v>
      </c>
      <c r="CP32" s="67"/>
      <c r="CQ32" s="85">
        <v>47467</v>
      </c>
      <c r="CR32" s="40"/>
      <c r="CS32" s="102"/>
      <c r="CT32" s="40"/>
      <c r="CU32" s="40"/>
      <c r="CV32" s="40">
        <f t="shared" si="2"/>
        <v>0</v>
      </c>
      <c r="CW32" s="40"/>
      <c r="CX32" s="85">
        <v>47467</v>
      </c>
      <c r="DC32" s="40">
        <f t="shared" si="3"/>
        <v>0</v>
      </c>
      <c r="DD32" s="85"/>
      <c r="DE32" s="85">
        <v>47467</v>
      </c>
      <c r="DK32" s="85">
        <v>47467</v>
      </c>
      <c r="DM32" s="101"/>
      <c r="DN32" s="40">
        <f t="shared" si="20"/>
        <v>0</v>
      </c>
      <c r="DO32" s="40">
        <f t="shared" si="22"/>
        <v>0</v>
      </c>
      <c r="DQ32" s="85">
        <v>47467</v>
      </c>
      <c r="DS32" s="101"/>
      <c r="DT32" s="40">
        <f t="shared" si="21"/>
        <v>0</v>
      </c>
      <c r="DU32" s="40">
        <f t="shared" si="23"/>
        <v>0</v>
      </c>
      <c r="DW32" s="85">
        <v>47467</v>
      </c>
      <c r="EB32" s="40">
        <f t="shared" si="4"/>
        <v>0</v>
      </c>
      <c r="ED32" s="85">
        <v>47467</v>
      </c>
      <c r="EI32" s="40">
        <f t="shared" si="5"/>
        <v>0</v>
      </c>
      <c r="EK32" s="85">
        <v>47467</v>
      </c>
      <c r="EP32" s="40">
        <f t="shared" si="6"/>
        <v>0</v>
      </c>
      <c r="ER32" s="85">
        <v>47467</v>
      </c>
      <c r="EW32" s="40">
        <f t="shared" si="7"/>
        <v>0</v>
      </c>
    </row>
    <row r="33" spans="2:153" x14ac:dyDescent="0.4">
      <c r="B33" s="85">
        <v>47664</v>
      </c>
      <c r="C33" s="85"/>
      <c r="D33" s="85">
        <v>47649</v>
      </c>
      <c r="E33" s="40">
        <f t="shared" si="8"/>
        <v>0</v>
      </c>
      <c r="F33" s="40">
        <f t="shared" si="9"/>
        <v>0</v>
      </c>
      <c r="G33" s="40">
        <f t="shared" si="10"/>
        <v>0</v>
      </c>
      <c r="H33" s="40">
        <v>0</v>
      </c>
      <c r="I33" s="40">
        <f t="shared" si="11"/>
        <v>0</v>
      </c>
      <c r="J33" s="40">
        <f>SUM(I32:I33)</f>
        <v>0</v>
      </c>
      <c r="L33" s="85">
        <v>47649</v>
      </c>
      <c r="M33" s="40"/>
      <c r="N33" s="101"/>
      <c r="O33" s="40"/>
      <c r="P33" s="101"/>
      <c r="Q33" s="40">
        <f t="shared" si="12"/>
        <v>0</v>
      </c>
      <c r="R33" s="40"/>
      <c r="S33" s="40"/>
      <c r="T33" s="40">
        <f t="shared" si="13"/>
        <v>0</v>
      </c>
      <c r="V33" s="85">
        <v>47649</v>
      </c>
      <c r="W33" s="40"/>
      <c r="X33" s="101"/>
      <c r="Y33" s="40">
        <f t="shared" si="18"/>
        <v>0</v>
      </c>
      <c r="Z33" s="40"/>
      <c r="AA33" s="40">
        <f t="shared" si="14"/>
        <v>0</v>
      </c>
      <c r="AC33" s="85">
        <v>47649</v>
      </c>
      <c r="AD33" s="40"/>
      <c r="AE33" s="40"/>
      <c r="AF33" s="40"/>
      <c r="AG33" s="40"/>
      <c r="AH33" s="40">
        <v>0</v>
      </c>
      <c r="AJ33" s="85">
        <v>47649</v>
      </c>
      <c r="AK33" s="40"/>
      <c r="AL33" s="40"/>
      <c r="AM33" s="40"/>
      <c r="AN33" s="40"/>
      <c r="AO33" s="40">
        <v>0</v>
      </c>
      <c r="AQ33" s="85">
        <v>47649</v>
      </c>
      <c r="AR33" s="40"/>
      <c r="AS33" s="40"/>
      <c r="AT33" s="40"/>
      <c r="AU33" s="40"/>
      <c r="AV33" s="40">
        <v>0</v>
      </c>
      <c r="AX33" s="85">
        <v>47649</v>
      </c>
      <c r="AY33" s="40"/>
      <c r="AZ33" s="40"/>
      <c r="BA33" s="40"/>
      <c r="BB33" s="40">
        <v>0</v>
      </c>
      <c r="BD33" s="85">
        <v>47649</v>
      </c>
      <c r="BE33" s="40"/>
      <c r="BF33" s="87">
        <v>0</v>
      </c>
      <c r="BG33" s="40"/>
      <c r="BH33" s="40">
        <v>0</v>
      </c>
      <c r="BJ33" s="85">
        <v>47649</v>
      </c>
      <c r="BK33" s="40"/>
      <c r="BL33" s="87"/>
      <c r="BM33" s="40">
        <f t="shared" si="19"/>
        <v>0</v>
      </c>
      <c r="BN33" s="40"/>
      <c r="BO33" s="40">
        <f t="shared" si="0"/>
        <v>0</v>
      </c>
      <c r="BP33" s="67"/>
      <c r="BQ33" s="85">
        <v>47649</v>
      </c>
      <c r="BS33" s="40"/>
      <c r="BT33" s="87"/>
      <c r="BV33" s="40">
        <v>0</v>
      </c>
      <c r="BW33" s="67"/>
      <c r="BX33" s="85">
        <v>47649</v>
      </c>
      <c r="BY33" s="40"/>
      <c r="BZ33" s="87"/>
      <c r="CA33" s="40"/>
      <c r="CB33" s="87"/>
      <c r="CC33" s="40"/>
      <c r="CD33" s="87"/>
      <c r="CE33" s="40"/>
      <c r="CF33" s="87"/>
      <c r="CG33" s="40">
        <f t="shared" si="15"/>
        <v>0</v>
      </c>
      <c r="CH33" s="40"/>
      <c r="CI33" s="40">
        <f t="shared" si="16"/>
        <v>0</v>
      </c>
      <c r="CJ33" s="67"/>
      <c r="CK33" s="85">
        <v>47649</v>
      </c>
      <c r="CL33" s="40"/>
      <c r="CM33" s="87"/>
      <c r="CN33" s="40">
        <f t="shared" si="17"/>
        <v>0</v>
      </c>
      <c r="CO33" s="40">
        <f t="shared" si="1"/>
        <v>0</v>
      </c>
      <c r="CP33" s="67"/>
      <c r="CQ33" s="85">
        <v>47649</v>
      </c>
      <c r="CR33" s="40"/>
      <c r="CS33" s="102"/>
      <c r="CT33" s="40"/>
      <c r="CU33" s="40"/>
      <c r="CV33" s="40">
        <f t="shared" si="2"/>
        <v>0</v>
      </c>
      <c r="CW33" s="40"/>
      <c r="CX33" s="85">
        <v>47649</v>
      </c>
      <c r="DC33" s="40">
        <f t="shared" si="3"/>
        <v>0</v>
      </c>
      <c r="DD33" s="85"/>
      <c r="DE33" s="85">
        <v>47649</v>
      </c>
      <c r="DK33" s="85">
        <v>47649</v>
      </c>
      <c r="DM33" s="101"/>
      <c r="DN33" s="40">
        <f t="shared" si="20"/>
        <v>0</v>
      </c>
      <c r="DO33" s="40">
        <f t="shared" si="22"/>
        <v>0</v>
      </c>
      <c r="DQ33" s="85">
        <v>47649</v>
      </c>
      <c r="DS33" s="101"/>
      <c r="DT33" s="40">
        <f t="shared" si="21"/>
        <v>0</v>
      </c>
      <c r="DU33" s="40">
        <f t="shared" si="23"/>
        <v>0</v>
      </c>
      <c r="DW33" s="85">
        <v>47649</v>
      </c>
      <c r="EB33" s="40">
        <f t="shared" si="4"/>
        <v>0</v>
      </c>
      <c r="ED33" s="85">
        <v>47649</v>
      </c>
      <c r="EI33" s="40">
        <f t="shared" si="5"/>
        <v>0</v>
      </c>
      <c r="EK33" s="85">
        <v>47649</v>
      </c>
      <c r="EP33" s="40">
        <f t="shared" si="6"/>
        <v>0</v>
      </c>
      <c r="ER33" s="85">
        <v>47649</v>
      </c>
      <c r="EW33" s="40">
        <f t="shared" si="7"/>
        <v>0</v>
      </c>
    </row>
    <row r="34" spans="2:153" x14ac:dyDescent="0.4">
      <c r="B34" s="85">
        <v>47848</v>
      </c>
      <c r="C34" s="85"/>
      <c r="D34" s="85">
        <v>47832</v>
      </c>
      <c r="E34" s="40">
        <f t="shared" si="8"/>
        <v>0</v>
      </c>
      <c r="F34" s="40">
        <f t="shared" si="9"/>
        <v>0</v>
      </c>
      <c r="G34" s="40">
        <f t="shared" si="10"/>
        <v>0</v>
      </c>
      <c r="H34" s="40">
        <v>0</v>
      </c>
      <c r="I34" s="40">
        <f t="shared" si="11"/>
        <v>0</v>
      </c>
      <c r="J34" s="40"/>
      <c r="L34" s="85">
        <v>47832</v>
      </c>
      <c r="M34" s="40"/>
      <c r="N34" s="101"/>
      <c r="O34" s="40"/>
      <c r="P34" s="101"/>
      <c r="Q34" s="40">
        <f t="shared" si="12"/>
        <v>0</v>
      </c>
      <c r="R34" s="40"/>
      <c r="S34" s="40"/>
      <c r="T34" s="40">
        <f t="shared" si="13"/>
        <v>0</v>
      </c>
      <c r="V34" s="85">
        <v>47832</v>
      </c>
      <c r="W34" s="40"/>
      <c r="X34" s="101"/>
      <c r="Y34" s="40">
        <f t="shared" si="18"/>
        <v>0</v>
      </c>
      <c r="Z34" s="40"/>
      <c r="AA34" s="40">
        <f t="shared" si="14"/>
        <v>0</v>
      </c>
      <c r="AC34" s="85">
        <v>47832</v>
      </c>
      <c r="AD34" s="40"/>
      <c r="AE34" s="40"/>
      <c r="AF34" s="40"/>
      <c r="AG34" s="40"/>
      <c r="AH34" s="40">
        <v>0</v>
      </c>
      <c r="AJ34" s="85">
        <v>47832</v>
      </c>
      <c r="AK34" s="40"/>
      <c r="AL34" s="40"/>
      <c r="AM34" s="40"/>
      <c r="AN34" s="40"/>
      <c r="AO34" s="40">
        <v>0</v>
      </c>
      <c r="AQ34" s="85">
        <v>47832</v>
      </c>
      <c r="AR34" s="40"/>
      <c r="AS34" s="40"/>
      <c r="AT34" s="40"/>
      <c r="AU34" s="40"/>
      <c r="AV34" s="40">
        <v>0</v>
      </c>
      <c r="AX34" s="85">
        <v>47832</v>
      </c>
      <c r="AY34" s="40"/>
      <c r="AZ34" s="40"/>
      <c r="BA34" s="40"/>
      <c r="BB34" s="40">
        <v>0</v>
      </c>
      <c r="BD34" s="85">
        <v>47832</v>
      </c>
      <c r="BE34" s="40"/>
      <c r="BF34" s="87">
        <v>0</v>
      </c>
      <c r="BG34" s="40"/>
      <c r="BH34" s="40">
        <v>0</v>
      </c>
      <c r="BJ34" s="85">
        <v>47832</v>
      </c>
      <c r="BK34" s="40"/>
      <c r="BL34" s="87"/>
      <c r="BM34" s="40">
        <f t="shared" si="19"/>
        <v>0</v>
      </c>
      <c r="BN34" s="40"/>
      <c r="BO34" s="40">
        <f t="shared" si="0"/>
        <v>0</v>
      </c>
      <c r="BP34" s="67"/>
      <c r="BQ34" s="85">
        <v>47832</v>
      </c>
      <c r="BS34" s="40"/>
      <c r="BT34" s="87"/>
      <c r="BV34" s="40">
        <v>0</v>
      </c>
      <c r="BW34" s="67"/>
      <c r="BX34" s="85">
        <v>47832</v>
      </c>
      <c r="BY34" s="40"/>
      <c r="BZ34" s="87"/>
      <c r="CA34" s="40"/>
      <c r="CB34" s="87"/>
      <c r="CC34" s="40"/>
      <c r="CD34" s="87"/>
      <c r="CE34" s="40"/>
      <c r="CF34" s="87"/>
      <c r="CG34" s="40">
        <f t="shared" si="15"/>
        <v>0</v>
      </c>
      <c r="CH34" s="40"/>
      <c r="CI34" s="40">
        <f t="shared" si="16"/>
        <v>0</v>
      </c>
      <c r="CJ34" s="67"/>
      <c r="CK34" s="85">
        <v>47832</v>
      </c>
      <c r="CL34" s="40"/>
      <c r="CM34" s="87"/>
      <c r="CN34" s="40">
        <f t="shared" si="17"/>
        <v>0</v>
      </c>
      <c r="CO34" s="40">
        <f t="shared" si="1"/>
        <v>0</v>
      </c>
      <c r="CP34" s="67"/>
      <c r="CQ34" s="85">
        <v>47832</v>
      </c>
      <c r="CR34" s="40"/>
      <c r="CS34" s="102"/>
      <c r="CT34" s="40"/>
      <c r="CU34" s="40"/>
      <c r="CV34" s="40">
        <f t="shared" si="2"/>
        <v>0</v>
      </c>
      <c r="CW34" s="40"/>
      <c r="CX34" s="85">
        <v>47832</v>
      </c>
      <c r="DC34" s="40">
        <f t="shared" si="3"/>
        <v>0</v>
      </c>
      <c r="DD34" s="85"/>
      <c r="DE34" s="85">
        <v>47832</v>
      </c>
      <c r="DK34" s="85">
        <v>47832</v>
      </c>
      <c r="DM34" s="101"/>
      <c r="DN34" s="40">
        <f t="shared" si="20"/>
        <v>0</v>
      </c>
      <c r="DO34" s="40">
        <f t="shared" si="22"/>
        <v>0</v>
      </c>
      <c r="DQ34" s="85">
        <v>47832</v>
      </c>
      <c r="DS34" s="101"/>
      <c r="DT34" s="40">
        <f t="shared" si="21"/>
        <v>0</v>
      </c>
      <c r="DU34" s="40">
        <f t="shared" si="23"/>
        <v>0</v>
      </c>
      <c r="DW34" s="85">
        <v>47832</v>
      </c>
      <c r="EB34" s="40">
        <f t="shared" si="4"/>
        <v>0</v>
      </c>
      <c r="ED34" s="85">
        <v>47832</v>
      </c>
      <c r="EI34" s="40">
        <f t="shared" si="5"/>
        <v>0</v>
      </c>
      <c r="EK34" s="85">
        <v>47832</v>
      </c>
      <c r="EP34" s="40">
        <f t="shared" si="6"/>
        <v>0</v>
      </c>
      <c r="ER34" s="85">
        <v>47832</v>
      </c>
      <c r="EW34" s="40">
        <f t="shared" si="7"/>
        <v>0</v>
      </c>
    </row>
    <row r="35" spans="2:153" x14ac:dyDescent="0.4">
      <c r="B35" s="85">
        <v>48029</v>
      </c>
      <c r="C35" s="85"/>
      <c r="D35" s="85">
        <v>48014</v>
      </c>
      <c r="E35" s="40">
        <f t="shared" si="8"/>
        <v>0</v>
      </c>
      <c r="F35" s="40">
        <f t="shared" si="9"/>
        <v>0</v>
      </c>
      <c r="G35" s="40">
        <f t="shared" si="10"/>
        <v>0</v>
      </c>
      <c r="H35" s="40">
        <v>0</v>
      </c>
      <c r="I35" s="40">
        <f t="shared" si="11"/>
        <v>0</v>
      </c>
      <c r="J35" s="40">
        <f>SUM(I34:I35)</f>
        <v>0</v>
      </c>
      <c r="L35" s="85">
        <v>48014</v>
      </c>
      <c r="M35" s="40"/>
      <c r="N35" s="101"/>
      <c r="O35" s="40"/>
      <c r="P35" s="101"/>
      <c r="Q35" s="40">
        <f t="shared" si="12"/>
        <v>0</v>
      </c>
      <c r="R35" s="40"/>
      <c r="S35" s="40"/>
      <c r="T35" s="40">
        <f t="shared" si="13"/>
        <v>0</v>
      </c>
      <c r="V35" s="85">
        <v>48014</v>
      </c>
      <c r="W35" s="40"/>
      <c r="X35" s="101"/>
      <c r="Y35" s="40">
        <f t="shared" si="18"/>
        <v>0</v>
      </c>
      <c r="Z35" s="40"/>
      <c r="AA35" s="40">
        <f t="shared" si="14"/>
        <v>0</v>
      </c>
      <c r="AC35" s="85">
        <v>48014</v>
      </c>
      <c r="AD35" s="40"/>
      <c r="AE35" s="40"/>
      <c r="AF35" s="40"/>
      <c r="AG35" s="40"/>
      <c r="AH35" s="40">
        <v>0</v>
      </c>
      <c r="AJ35" s="85">
        <v>48014</v>
      </c>
      <c r="AK35" s="40"/>
      <c r="AL35" s="40"/>
      <c r="AM35" s="40"/>
      <c r="AN35" s="40"/>
      <c r="AO35" s="40">
        <v>0</v>
      </c>
      <c r="AQ35" s="85">
        <v>48014</v>
      </c>
      <c r="AR35" s="40"/>
      <c r="AS35" s="40"/>
      <c r="AT35" s="40"/>
      <c r="AU35" s="40"/>
      <c r="AV35" s="40">
        <v>0</v>
      </c>
      <c r="AX35" s="85">
        <v>48014</v>
      </c>
      <c r="AY35" s="40"/>
      <c r="AZ35" s="40"/>
      <c r="BA35" s="40"/>
      <c r="BB35" s="40">
        <v>0</v>
      </c>
      <c r="BD35" s="85">
        <v>48014</v>
      </c>
      <c r="BE35" s="40"/>
      <c r="BF35" s="87">
        <v>0</v>
      </c>
      <c r="BG35" s="40"/>
      <c r="BH35" s="40">
        <v>0</v>
      </c>
      <c r="BJ35" s="85">
        <v>48014</v>
      </c>
      <c r="BK35" s="40"/>
      <c r="BL35" s="87"/>
      <c r="BM35" s="40">
        <f t="shared" si="19"/>
        <v>0</v>
      </c>
      <c r="BN35" s="40"/>
      <c r="BO35" s="40">
        <f t="shared" si="0"/>
        <v>0</v>
      </c>
      <c r="BP35" s="67"/>
      <c r="BQ35" s="85">
        <v>48014</v>
      </c>
      <c r="BS35" s="40"/>
      <c r="BT35" s="87"/>
      <c r="BV35" s="40">
        <v>0</v>
      </c>
      <c r="BW35" s="67"/>
      <c r="BX35" s="85">
        <v>48014</v>
      </c>
      <c r="BY35" s="40"/>
      <c r="BZ35" s="87"/>
      <c r="CA35" s="40"/>
      <c r="CB35" s="87"/>
      <c r="CC35" s="40"/>
      <c r="CD35" s="87"/>
      <c r="CE35" s="40"/>
      <c r="CF35" s="87"/>
      <c r="CG35" s="40">
        <f t="shared" si="15"/>
        <v>0</v>
      </c>
      <c r="CH35" s="40"/>
      <c r="CI35" s="40">
        <f t="shared" si="16"/>
        <v>0</v>
      </c>
      <c r="CJ35" s="67"/>
      <c r="CK35" s="85">
        <v>48014</v>
      </c>
      <c r="CL35" s="40"/>
      <c r="CM35" s="87"/>
      <c r="CN35" s="40">
        <f t="shared" si="17"/>
        <v>0</v>
      </c>
      <c r="CO35" s="40">
        <f t="shared" si="1"/>
        <v>0</v>
      </c>
      <c r="CP35" s="67"/>
      <c r="CQ35" s="85">
        <v>48014</v>
      </c>
      <c r="CR35" s="40"/>
      <c r="CS35" s="102"/>
      <c r="CT35" s="40"/>
      <c r="CU35" s="40"/>
      <c r="CV35" s="40">
        <f t="shared" si="2"/>
        <v>0</v>
      </c>
      <c r="CW35" s="40"/>
      <c r="CX35" s="85">
        <v>48014</v>
      </c>
      <c r="DC35" s="40">
        <f t="shared" si="3"/>
        <v>0</v>
      </c>
      <c r="DD35" s="85"/>
      <c r="DE35" s="85">
        <v>48014</v>
      </c>
      <c r="DK35" s="85">
        <v>48014</v>
      </c>
      <c r="DM35" s="101"/>
      <c r="DN35" s="40">
        <f t="shared" si="20"/>
        <v>0</v>
      </c>
      <c r="DO35" s="40">
        <f t="shared" si="22"/>
        <v>0</v>
      </c>
      <c r="DQ35" s="85">
        <v>48014</v>
      </c>
      <c r="DS35" s="101"/>
      <c r="DT35" s="40">
        <f t="shared" si="21"/>
        <v>0</v>
      </c>
      <c r="DU35" s="40">
        <f t="shared" si="23"/>
        <v>0</v>
      </c>
      <c r="DW35" s="85">
        <v>48014</v>
      </c>
      <c r="EB35" s="40">
        <f t="shared" si="4"/>
        <v>0</v>
      </c>
      <c r="ED35" s="85">
        <v>48014</v>
      </c>
      <c r="EI35" s="40">
        <f t="shared" si="5"/>
        <v>0</v>
      </c>
      <c r="EK35" s="85">
        <v>48014</v>
      </c>
      <c r="EP35" s="40">
        <f t="shared" si="6"/>
        <v>0</v>
      </c>
      <c r="ER35" s="85">
        <v>48014</v>
      </c>
      <c r="EW35" s="40">
        <f t="shared" si="7"/>
        <v>0</v>
      </c>
    </row>
    <row r="36" spans="2:153" x14ac:dyDescent="0.4">
      <c r="B36" s="85">
        <v>48213</v>
      </c>
      <c r="C36" s="85"/>
      <c r="D36" s="85">
        <v>48197</v>
      </c>
      <c r="E36" s="40">
        <f t="shared" si="8"/>
        <v>0</v>
      </c>
      <c r="F36" s="40">
        <f t="shared" si="9"/>
        <v>0</v>
      </c>
      <c r="G36" s="40">
        <f t="shared" si="10"/>
        <v>0</v>
      </c>
      <c r="H36" s="40">
        <v>0</v>
      </c>
      <c r="I36" s="40">
        <f t="shared" si="11"/>
        <v>0</v>
      </c>
      <c r="J36" s="40"/>
      <c r="L36" s="85">
        <v>48197</v>
      </c>
      <c r="M36" s="40"/>
      <c r="N36" s="101"/>
      <c r="O36" s="40"/>
      <c r="P36" s="101"/>
      <c r="Q36" s="40">
        <f t="shared" si="12"/>
        <v>0</v>
      </c>
      <c r="R36" s="40"/>
      <c r="S36" s="40"/>
      <c r="T36" s="40">
        <f t="shared" si="13"/>
        <v>0</v>
      </c>
      <c r="V36" s="85">
        <v>48197</v>
      </c>
      <c r="W36" s="40"/>
      <c r="X36" s="101"/>
      <c r="Y36" s="40">
        <f t="shared" si="18"/>
        <v>0</v>
      </c>
      <c r="Z36" s="40"/>
      <c r="AA36" s="40">
        <f t="shared" si="14"/>
        <v>0</v>
      </c>
      <c r="AC36" s="85">
        <v>48197</v>
      </c>
      <c r="AD36" s="40"/>
      <c r="AE36" s="40"/>
      <c r="AF36" s="40"/>
      <c r="AG36" s="40"/>
      <c r="AH36" s="40">
        <v>0</v>
      </c>
      <c r="AJ36" s="85">
        <v>48197</v>
      </c>
      <c r="AK36" s="40"/>
      <c r="AL36" s="40"/>
      <c r="AM36" s="40"/>
      <c r="AN36" s="40"/>
      <c r="AO36" s="40">
        <v>0</v>
      </c>
      <c r="AQ36" s="85">
        <v>48197</v>
      </c>
      <c r="AR36" s="40"/>
      <c r="AS36" s="40"/>
      <c r="AT36" s="40"/>
      <c r="AU36" s="40"/>
      <c r="AV36" s="40">
        <v>0</v>
      </c>
      <c r="AX36" s="85">
        <v>48197</v>
      </c>
      <c r="AY36" s="40"/>
      <c r="AZ36" s="40"/>
      <c r="BA36" s="40"/>
      <c r="BB36" s="40">
        <v>0</v>
      </c>
      <c r="BD36" s="85">
        <v>48197</v>
      </c>
      <c r="BE36" s="40"/>
      <c r="BF36" s="87">
        <v>0</v>
      </c>
      <c r="BG36" s="40"/>
      <c r="BH36" s="40">
        <v>0</v>
      </c>
      <c r="BJ36" s="85">
        <v>48197</v>
      </c>
      <c r="BK36" s="40"/>
      <c r="BL36" s="87"/>
      <c r="BM36" s="40">
        <f t="shared" si="19"/>
        <v>0</v>
      </c>
      <c r="BN36" s="40"/>
      <c r="BO36" s="40">
        <f t="shared" si="0"/>
        <v>0</v>
      </c>
      <c r="BP36" s="67"/>
      <c r="BQ36" s="85">
        <v>48197</v>
      </c>
      <c r="BS36" s="40"/>
      <c r="BT36" s="87"/>
      <c r="BV36" s="40">
        <v>0</v>
      </c>
      <c r="BW36" s="67"/>
      <c r="BX36" s="85">
        <v>48197</v>
      </c>
      <c r="BY36" s="40"/>
      <c r="BZ36" s="87"/>
      <c r="CA36" s="40"/>
      <c r="CB36" s="87"/>
      <c r="CC36" s="40"/>
      <c r="CD36" s="87"/>
      <c r="CE36" s="40"/>
      <c r="CF36" s="87"/>
      <c r="CG36" s="40">
        <f t="shared" si="15"/>
        <v>0</v>
      </c>
      <c r="CH36" s="40"/>
      <c r="CI36" s="40">
        <f t="shared" si="16"/>
        <v>0</v>
      </c>
      <c r="CJ36" s="67"/>
      <c r="CK36" s="85">
        <v>48197</v>
      </c>
      <c r="CL36" s="40"/>
      <c r="CM36" s="87"/>
      <c r="CN36" s="40">
        <f t="shared" si="17"/>
        <v>0</v>
      </c>
      <c r="CO36" s="40">
        <f t="shared" si="1"/>
        <v>0</v>
      </c>
      <c r="CP36" s="67"/>
      <c r="CQ36" s="85">
        <v>48197</v>
      </c>
      <c r="CR36" s="40"/>
      <c r="CS36" s="102"/>
      <c r="CT36" s="40"/>
      <c r="CU36" s="40"/>
      <c r="CV36" s="40">
        <f t="shared" si="2"/>
        <v>0</v>
      </c>
      <c r="CW36" s="40"/>
      <c r="CX36" s="85">
        <v>48197</v>
      </c>
      <c r="DC36" s="40">
        <f t="shared" si="3"/>
        <v>0</v>
      </c>
      <c r="DD36" s="85"/>
      <c r="DE36" s="85">
        <v>48197</v>
      </c>
      <c r="DK36" s="85">
        <v>48197</v>
      </c>
      <c r="DM36" s="101"/>
      <c r="DN36" s="40">
        <f t="shared" si="20"/>
        <v>0</v>
      </c>
      <c r="DO36" s="40">
        <f t="shared" si="22"/>
        <v>0</v>
      </c>
      <c r="DQ36" s="85">
        <v>48197</v>
      </c>
      <c r="DS36" s="101"/>
      <c r="DT36" s="40">
        <f t="shared" si="21"/>
        <v>0</v>
      </c>
      <c r="DU36" s="40">
        <f t="shared" si="23"/>
        <v>0</v>
      </c>
      <c r="DW36" s="85">
        <v>48197</v>
      </c>
      <c r="EB36" s="40">
        <f t="shared" si="4"/>
        <v>0</v>
      </c>
      <c r="ED36" s="85">
        <v>48197</v>
      </c>
      <c r="EI36" s="40">
        <f t="shared" si="5"/>
        <v>0</v>
      </c>
      <c r="EK36" s="85">
        <v>48197</v>
      </c>
      <c r="EP36" s="40">
        <f t="shared" si="6"/>
        <v>0</v>
      </c>
      <c r="ER36" s="85">
        <v>48197</v>
      </c>
      <c r="EW36" s="40">
        <f t="shared" si="7"/>
        <v>0</v>
      </c>
    </row>
    <row r="37" spans="2:153" x14ac:dyDescent="0.4">
      <c r="B37" s="85">
        <v>48395</v>
      </c>
      <c r="C37" s="85"/>
      <c r="D37" s="85">
        <v>48380</v>
      </c>
      <c r="E37" s="40">
        <f t="shared" si="8"/>
        <v>0</v>
      </c>
      <c r="F37" s="40">
        <f t="shared" si="9"/>
        <v>0</v>
      </c>
      <c r="G37" s="40">
        <f t="shared" si="10"/>
        <v>0</v>
      </c>
      <c r="H37" s="40">
        <v>0</v>
      </c>
      <c r="I37" s="40">
        <f t="shared" si="11"/>
        <v>0</v>
      </c>
      <c r="J37" s="40">
        <f>SUM(I36:I37)</f>
        <v>0</v>
      </c>
      <c r="L37" s="85">
        <v>48380</v>
      </c>
      <c r="M37" s="40"/>
      <c r="N37" s="101"/>
      <c r="O37" s="40"/>
      <c r="P37" s="101"/>
      <c r="Q37" s="40">
        <f t="shared" si="12"/>
        <v>0</v>
      </c>
      <c r="R37" s="40"/>
      <c r="S37" s="40"/>
      <c r="T37" s="40">
        <f t="shared" si="13"/>
        <v>0</v>
      </c>
      <c r="V37" s="85">
        <v>48380</v>
      </c>
      <c r="W37" s="40"/>
      <c r="X37" s="101"/>
      <c r="Y37" s="40">
        <f t="shared" si="18"/>
        <v>0</v>
      </c>
      <c r="Z37" s="40"/>
      <c r="AA37" s="40">
        <f t="shared" si="14"/>
        <v>0</v>
      </c>
      <c r="AC37" s="85">
        <v>48380</v>
      </c>
      <c r="AD37" s="40"/>
      <c r="AE37" s="40"/>
      <c r="AF37" s="40"/>
      <c r="AG37" s="40"/>
      <c r="AH37" s="40">
        <v>0</v>
      </c>
      <c r="AJ37" s="85">
        <v>48380</v>
      </c>
      <c r="AK37" s="40"/>
      <c r="AL37" s="40"/>
      <c r="AM37" s="40"/>
      <c r="AN37" s="40"/>
      <c r="AO37" s="40">
        <v>0</v>
      </c>
      <c r="AQ37" s="85">
        <v>48380</v>
      </c>
      <c r="AR37" s="40"/>
      <c r="AS37" s="40"/>
      <c r="AT37" s="40"/>
      <c r="AU37" s="40"/>
      <c r="AV37" s="40">
        <v>0</v>
      </c>
      <c r="AX37" s="85">
        <v>48380</v>
      </c>
      <c r="AY37" s="40"/>
      <c r="AZ37" s="40"/>
      <c r="BA37" s="40"/>
      <c r="BB37" s="40">
        <v>0</v>
      </c>
      <c r="BD37" s="85">
        <v>48380</v>
      </c>
      <c r="BE37" s="40"/>
      <c r="BF37" s="87">
        <v>0</v>
      </c>
      <c r="BG37" s="40"/>
      <c r="BH37" s="40">
        <v>0</v>
      </c>
      <c r="BJ37" s="85">
        <v>48380</v>
      </c>
      <c r="BK37" s="40"/>
      <c r="BL37" s="87"/>
      <c r="BM37" s="40">
        <f t="shared" si="19"/>
        <v>0</v>
      </c>
      <c r="BN37" s="40"/>
      <c r="BO37" s="40">
        <f t="shared" si="0"/>
        <v>0</v>
      </c>
      <c r="BP37" s="67"/>
      <c r="BQ37" s="85">
        <v>48380</v>
      </c>
      <c r="BS37" s="40"/>
      <c r="BT37" s="87"/>
      <c r="BV37" s="40">
        <v>0</v>
      </c>
      <c r="BW37" s="67"/>
      <c r="BX37" s="85">
        <v>48380</v>
      </c>
      <c r="BY37" s="40"/>
      <c r="BZ37" s="87"/>
      <c r="CA37" s="40"/>
      <c r="CB37" s="87"/>
      <c r="CC37" s="40"/>
      <c r="CD37" s="87"/>
      <c r="CE37" s="40"/>
      <c r="CF37" s="87"/>
      <c r="CG37" s="40">
        <f t="shared" si="15"/>
        <v>0</v>
      </c>
      <c r="CH37" s="40"/>
      <c r="CI37" s="40">
        <f t="shared" si="16"/>
        <v>0</v>
      </c>
      <c r="CJ37" s="67"/>
      <c r="CK37" s="85">
        <v>48380</v>
      </c>
      <c r="CL37" s="40"/>
      <c r="CM37" s="87"/>
      <c r="CN37" s="40">
        <f t="shared" si="17"/>
        <v>0</v>
      </c>
      <c r="CO37" s="40">
        <f t="shared" si="1"/>
        <v>0</v>
      </c>
      <c r="CP37" s="67"/>
      <c r="CQ37" s="85">
        <v>48380</v>
      </c>
      <c r="CR37" s="40"/>
      <c r="CS37" s="102"/>
      <c r="CT37" s="40"/>
      <c r="CU37" s="40"/>
      <c r="CV37" s="40">
        <f t="shared" si="2"/>
        <v>0</v>
      </c>
      <c r="CW37" s="40"/>
      <c r="CX37" s="85">
        <v>48380</v>
      </c>
      <c r="DC37" s="40">
        <f t="shared" si="3"/>
        <v>0</v>
      </c>
      <c r="DD37" s="85"/>
      <c r="DE37" s="85">
        <v>48380</v>
      </c>
      <c r="DK37" s="85">
        <v>48380</v>
      </c>
      <c r="DM37" s="101"/>
      <c r="DN37" s="40">
        <f t="shared" si="20"/>
        <v>0</v>
      </c>
      <c r="DO37" s="40">
        <f t="shared" si="22"/>
        <v>0</v>
      </c>
      <c r="DQ37" s="85">
        <v>48380</v>
      </c>
      <c r="DS37" s="101"/>
      <c r="DT37" s="40">
        <f t="shared" si="21"/>
        <v>0</v>
      </c>
      <c r="DU37" s="40">
        <f t="shared" si="23"/>
        <v>0</v>
      </c>
      <c r="DW37" s="85">
        <v>48380</v>
      </c>
      <c r="EB37" s="40">
        <f t="shared" si="4"/>
        <v>0</v>
      </c>
      <c r="ED37" s="85">
        <v>48380</v>
      </c>
      <c r="EI37" s="40">
        <f t="shared" si="5"/>
        <v>0</v>
      </c>
      <c r="EK37" s="85">
        <v>48380</v>
      </c>
      <c r="EP37" s="40">
        <f t="shared" si="6"/>
        <v>0</v>
      </c>
      <c r="ER37" s="85">
        <v>48380</v>
      </c>
      <c r="EW37" s="40">
        <f t="shared" si="7"/>
        <v>0</v>
      </c>
    </row>
    <row r="38" spans="2:153" x14ac:dyDescent="0.4">
      <c r="B38" s="85">
        <v>48579</v>
      </c>
      <c r="C38" s="85"/>
      <c r="D38" s="85">
        <v>48563</v>
      </c>
      <c r="E38" s="40">
        <f t="shared" si="8"/>
        <v>0</v>
      </c>
      <c r="F38" s="40">
        <f t="shared" si="9"/>
        <v>0</v>
      </c>
      <c r="G38" s="40">
        <f t="shared" si="10"/>
        <v>0</v>
      </c>
      <c r="H38" s="40">
        <v>0</v>
      </c>
      <c r="I38" s="40">
        <f t="shared" si="11"/>
        <v>0</v>
      </c>
      <c r="J38" s="40"/>
      <c r="L38" s="85">
        <v>48563</v>
      </c>
      <c r="M38" s="40"/>
      <c r="N38" s="101"/>
      <c r="O38" s="40"/>
      <c r="P38" s="101"/>
      <c r="Q38" s="40">
        <f t="shared" si="12"/>
        <v>0</v>
      </c>
      <c r="R38" s="40"/>
      <c r="S38" s="40"/>
      <c r="T38" s="40">
        <f t="shared" si="13"/>
        <v>0</v>
      </c>
      <c r="V38" s="85">
        <v>48563</v>
      </c>
      <c r="W38" s="40"/>
      <c r="X38" s="101"/>
      <c r="Y38" s="40">
        <f t="shared" si="18"/>
        <v>0</v>
      </c>
      <c r="Z38" s="40"/>
      <c r="AA38" s="40">
        <f t="shared" si="14"/>
        <v>0</v>
      </c>
      <c r="AC38" s="85">
        <v>48563</v>
      </c>
      <c r="AD38" s="40"/>
      <c r="AE38" s="40"/>
      <c r="AF38" s="40"/>
      <c r="AG38" s="40"/>
      <c r="AH38" s="40">
        <v>0</v>
      </c>
      <c r="AJ38" s="85">
        <v>48563</v>
      </c>
      <c r="AK38" s="40"/>
      <c r="AL38" s="40"/>
      <c r="AM38" s="40"/>
      <c r="AN38" s="40"/>
      <c r="AO38" s="40">
        <v>0</v>
      </c>
      <c r="AQ38" s="85">
        <v>48563</v>
      </c>
      <c r="AR38" s="40"/>
      <c r="AS38" s="40"/>
      <c r="AT38" s="40"/>
      <c r="AU38" s="40"/>
      <c r="AV38" s="40">
        <v>0</v>
      </c>
      <c r="AX38" s="85">
        <v>48563</v>
      </c>
      <c r="AY38" s="40"/>
      <c r="AZ38" s="40"/>
      <c r="BA38" s="40"/>
      <c r="BB38" s="40">
        <v>0</v>
      </c>
      <c r="BD38" s="85">
        <v>48563</v>
      </c>
      <c r="BE38" s="40"/>
      <c r="BF38" s="87">
        <v>0</v>
      </c>
      <c r="BG38" s="40"/>
      <c r="BH38" s="40">
        <v>0</v>
      </c>
      <c r="BJ38" s="85">
        <v>48563</v>
      </c>
      <c r="BK38" s="40"/>
      <c r="BL38" s="87"/>
      <c r="BM38" s="40">
        <f t="shared" si="19"/>
        <v>0</v>
      </c>
      <c r="BN38" s="40"/>
      <c r="BO38" s="40">
        <f t="shared" si="0"/>
        <v>0</v>
      </c>
      <c r="BP38" s="67"/>
      <c r="BQ38" s="85">
        <v>48563</v>
      </c>
      <c r="BS38" s="40"/>
      <c r="BT38" s="87"/>
      <c r="BV38" s="40">
        <v>0</v>
      </c>
      <c r="BW38" s="67"/>
      <c r="BX38" s="85">
        <v>48563</v>
      </c>
      <c r="BY38" s="40"/>
      <c r="BZ38" s="87"/>
      <c r="CA38" s="40"/>
      <c r="CB38" s="87"/>
      <c r="CC38" s="40"/>
      <c r="CD38" s="87"/>
      <c r="CE38" s="40"/>
      <c r="CF38" s="87"/>
      <c r="CG38" s="40">
        <f t="shared" si="15"/>
        <v>0</v>
      </c>
      <c r="CH38" s="40"/>
      <c r="CI38" s="40">
        <f t="shared" si="16"/>
        <v>0</v>
      </c>
      <c r="CJ38" s="67"/>
      <c r="CK38" s="85">
        <v>48563</v>
      </c>
      <c r="CL38" s="40"/>
      <c r="CM38" s="87"/>
      <c r="CN38" s="40">
        <f t="shared" si="17"/>
        <v>0</v>
      </c>
      <c r="CO38" s="40">
        <f t="shared" si="1"/>
        <v>0</v>
      </c>
      <c r="CP38" s="67"/>
      <c r="CQ38" s="85">
        <v>48563</v>
      </c>
      <c r="CR38" s="40"/>
      <c r="CS38" s="102"/>
      <c r="CT38" s="40"/>
      <c r="CU38" s="40"/>
      <c r="CV38" s="40">
        <f t="shared" si="2"/>
        <v>0</v>
      </c>
      <c r="CW38" s="40"/>
      <c r="CX38" s="85">
        <v>48563</v>
      </c>
      <c r="DC38" s="40">
        <f t="shared" si="3"/>
        <v>0</v>
      </c>
      <c r="DD38" s="85"/>
      <c r="DE38" s="85">
        <v>48563</v>
      </c>
      <c r="DK38" s="85">
        <v>48563</v>
      </c>
      <c r="DM38" s="101"/>
      <c r="DN38" s="40">
        <f t="shared" si="20"/>
        <v>0</v>
      </c>
      <c r="DO38" s="40">
        <f t="shared" si="22"/>
        <v>0</v>
      </c>
      <c r="DQ38" s="85">
        <v>48563</v>
      </c>
      <c r="DS38" s="101"/>
      <c r="DT38" s="40">
        <f t="shared" si="21"/>
        <v>0</v>
      </c>
      <c r="DU38" s="40">
        <f t="shared" si="23"/>
        <v>0</v>
      </c>
      <c r="DW38" s="85">
        <v>48563</v>
      </c>
      <c r="EB38" s="40">
        <f t="shared" si="4"/>
        <v>0</v>
      </c>
      <c r="ED38" s="85">
        <v>48563</v>
      </c>
      <c r="EI38" s="40">
        <f t="shared" si="5"/>
        <v>0</v>
      </c>
      <c r="EK38" s="85">
        <v>48563</v>
      </c>
      <c r="EP38" s="40">
        <f t="shared" si="6"/>
        <v>0</v>
      </c>
      <c r="ER38" s="85">
        <v>48563</v>
      </c>
      <c r="EW38" s="40">
        <f t="shared" si="7"/>
        <v>0</v>
      </c>
    </row>
    <row r="39" spans="2:153" x14ac:dyDescent="0.4">
      <c r="B39" s="85">
        <v>48760</v>
      </c>
      <c r="C39" s="85"/>
      <c r="D39" s="85">
        <v>48745</v>
      </c>
      <c r="E39" s="40">
        <f t="shared" si="8"/>
        <v>0</v>
      </c>
      <c r="F39" s="40">
        <f t="shared" si="9"/>
        <v>0</v>
      </c>
      <c r="G39" s="40">
        <f t="shared" si="10"/>
        <v>0</v>
      </c>
      <c r="H39" s="40">
        <v>0</v>
      </c>
      <c r="I39" s="40">
        <f t="shared" si="11"/>
        <v>0</v>
      </c>
      <c r="J39" s="40">
        <f>SUM(I38:I39)</f>
        <v>0</v>
      </c>
      <c r="L39" s="85">
        <v>48745</v>
      </c>
      <c r="M39" s="40"/>
      <c r="N39" s="101"/>
      <c r="O39" s="40"/>
      <c r="P39" s="101"/>
      <c r="Q39" s="40">
        <f t="shared" si="12"/>
        <v>0</v>
      </c>
      <c r="R39" s="40"/>
      <c r="S39" s="40"/>
      <c r="T39" s="40">
        <f t="shared" si="13"/>
        <v>0</v>
      </c>
      <c r="V39" s="85">
        <v>48745</v>
      </c>
      <c r="W39" s="40"/>
      <c r="X39" s="101"/>
      <c r="Y39" s="40">
        <f t="shared" si="18"/>
        <v>0</v>
      </c>
      <c r="Z39" s="40"/>
      <c r="AA39" s="40">
        <f t="shared" si="14"/>
        <v>0</v>
      </c>
      <c r="AC39" s="85">
        <v>48745</v>
      </c>
      <c r="AD39" s="40"/>
      <c r="AE39" s="40"/>
      <c r="AF39" s="40"/>
      <c r="AG39" s="40"/>
      <c r="AH39" s="40">
        <v>0</v>
      </c>
      <c r="AJ39" s="85">
        <v>48745</v>
      </c>
      <c r="AK39" s="40"/>
      <c r="AL39" s="40"/>
      <c r="AM39" s="40"/>
      <c r="AN39" s="40"/>
      <c r="AO39" s="40">
        <v>0</v>
      </c>
      <c r="AQ39" s="85">
        <v>48745</v>
      </c>
      <c r="AR39" s="40"/>
      <c r="AS39" s="40"/>
      <c r="AT39" s="40"/>
      <c r="AU39" s="40"/>
      <c r="AV39" s="40">
        <v>0</v>
      </c>
      <c r="AX39" s="85">
        <v>48745</v>
      </c>
      <c r="AY39" s="40"/>
      <c r="AZ39" s="40"/>
      <c r="BA39" s="40"/>
      <c r="BB39" s="40">
        <v>0</v>
      </c>
      <c r="BD39" s="85">
        <v>48745</v>
      </c>
      <c r="BE39" s="40"/>
      <c r="BF39" s="87">
        <v>0</v>
      </c>
      <c r="BG39" s="40"/>
      <c r="BH39" s="40">
        <v>0</v>
      </c>
      <c r="BJ39" s="85">
        <v>48745</v>
      </c>
      <c r="BK39" s="40"/>
      <c r="BL39" s="87"/>
      <c r="BM39" s="40">
        <f t="shared" si="19"/>
        <v>0</v>
      </c>
      <c r="BN39" s="40"/>
      <c r="BO39" s="40">
        <f t="shared" si="0"/>
        <v>0</v>
      </c>
      <c r="BP39" s="67"/>
      <c r="BQ39" s="85">
        <v>48745</v>
      </c>
      <c r="BS39" s="40"/>
      <c r="BT39" s="87"/>
      <c r="BV39" s="40">
        <v>0</v>
      </c>
      <c r="BW39" s="67"/>
      <c r="BX39" s="85">
        <v>48745</v>
      </c>
      <c r="BY39" s="40"/>
      <c r="BZ39" s="87"/>
      <c r="CA39" s="40"/>
      <c r="CB39" s="87"/>
      <c r="CC39" s="40"/>
      <c r="CD39" s="87"/>
      <c r="CE39" s="40"/>
      <c r="CF39" s="87"/>
      <c r="CG39" s="40">
        <f t="shared" si="15"/>
        <v>0</v>
      </c>
      <c r="CH39" s="40"/>
      <c r="CI39" s="40">
        <f t="shared" si="16"/>
        <v>0</v>
      </c>
      <c r="CJ39" s="67"/>
      <c r="CK39" s="85">
        <v>48745</v>
      </c>
      <c r="CL39" s="40"/>
      <c r="CM39" s="87"/>
      <c r="CN39" s="40">
        <f t="shared" si="17"/>
        <v>0</v>
      </c>
      <c r="CO39" s="40">
        <f t="shared" si="1"/>
        <v>0</v>
      </c>
      <c r="CP39" s="67"/>
      <c r="CQ39" s="85">
        <v>48745</v>
      </c>
      <c r="CR39" s="40"/>
      <c r="CS39" s="40"/>
      <c r="CT39" s="40"/>
      <c r="CU39" s="40"/>
      <c r="CV39" s="40">
        <f t="shared" si="2"/>
        <v>0</v>
      </c>
      <c r="CW39" s="40"/>
      <c r="CX39" s="85">
        <v>48745</v>
      </c>
      <c r="DC39" s="40">
        <f t="shared" si="3"/>
        <v>0</v>
      </c>
      <c r="DD39" s="85"/>
      <c r="DE39" s="85">
        <v>48745</v>
      </c>
      <c r="DK39" s="85">
        <v>48745</v>
      </c>
      <c r="DM39" s="101"/>
      <c r="DN39" s="40">
        <f t="shared" si="20"/>
        <v>0</v>
      </c>
      <c r="DO39" s="40">
        <f t="shared" si="22"/>
        <v>0</v>
      </c>
      <c r="DQ39" s="85">
        <v>48745</v>
      </c>
      <c r="DS39" s="101"/>
      <c r="DT39" s="40">
        <f t="shared" si="21"/>
        <v>0</v>
      </c>
      <c r="DU39" s="40">
        <f t="shared" si="23"/>
        <v>0</v>
      </c>
      <c r="DW39" s="85">
        <v>48745</v>
      </c>
      <c r="EB39" s="40">
        <f t="shared" si="4"/>
        <v>0</v>
      </c>
      <c r="ED39" s="85">
        <v>48745</v>
      </c>
      <c r="EI39" s="40">
        <f t="shared" si="5"/>
        <v>0</v>
      </c>
      <c r="EK39" s="85">
        <v>48745</v>
      </c>
      <c r="EP39" s="40">
        <f t="shared" si="6"/>
        <v>0</v>
      </c>
      <c r="ER39" s="85">
        <v>48745</v>
      </c>
      <c r="EW39" s="40">
        <f t="shared" si="7"/>
        <v>0</v>
      </c>
    </row>
    <row r="40" spans="2:153" x14ac:dyDescent="0.4">
      <c r="B40" s="85">
        <v>48944</v>
      </c>
      <c r="C40" s="85"/>
      <c r="D40" s="85">
        <v>48928</v>
      </c>
      <c r="E40" s="40">
        <f t="shared" si="8"/>
        <v>0</v>
      </c>
      <c r="F40" s="40">
        <f t="shared" si="9"/>
        <v>0</v>
      </c>
      <c r="G40" s="40">
        <f t="shared" si="10"/>
        <v>0</v>
      </c>
      <c r="H40" s="40">
        <v>0</v>
      </c>
      <c r="I40" s="40">
        <f t="shared" si="11"/>
        <v>0</v>
      </c>
      <c r="J40" s="40"/>
      <c r="L40" s="85">
        <v>48928</v>
      </c>
      <c r="M40" s="40"/>
      <c r="N40" s="101"/>
      <c r="O40" s="40"/>
      <c r="P40" s="101"/>
      <c r="Q40" s="40">
        <f t="shared" si="12"/>
        <v>0</v>
      </c>
      <c r="R40" s="40"/>
      <c r="S40" s="40"/>
      <c r="T40" s="40">
        <f t="shared" si="13"/>
        <v>0</v>
      </c>
      <c r="V40" s="85">
        <v>48928</v>
      </c>
      <c r="W40" s="40"/>
      <c r="X40" s="101"/>
      <c r="Y40" s="40">
        <f t="shared" si="18"/>
        <v>0</v>
      </c>
      <c r="Z40" s="40"/>
      <c r="AA40" s="40">
        <f t="shared" si="14"/>
        <v>0</v>
      </c>
      <c r="AC40" s="85">
        <v>48928</v>
      </c>
      <c r="AD40" s="40"/>
      <c r="AE40" s="40"/>
      <c r="AF40" s="40"/>
      <c r="AG40" s="40"/>
      <c r="AH40" s="40">
        <v>0</v>
      </c>
      <c r="AJ40" s="85">
        <v>48928</v>
      </c>
      <c r="AK40" s="40"/>
      <c r="AL40" s="40"/>
      <c r="AM40" s="40"/>
      <c r="AN40" s="40"/>
      <c r="AO40" s="40">
        <v>0</v>
      </c>
      <c r="AQ40" s="85">
        <v>48928</v>
      </c>
      <c r="AR40" s="40"/>
      <c r="AS40" s="40"/>
      <c r="AT40" s="40"/>
      <c r="AU40" s="40"/>
      <c r="AV40" s="40">
        <v>0</v>
      </c>
      <c r="AX40" s="85">
        <v>48928</v>
      </c>
      <c r="AY40" s="40"/>
      <c r="AZ40" s="40"/>
      <c r="BA40" s="40"/>
      <c r="BB40" s="40">
        <v>0</v>
      </c>
      <c r="BD40" s="85">
        <v>48928</v>
      </c>
      <c r="BE40" s="40"/>
      <c r="BF40" s="87">
        <v>0</v>
      </c>
      <c r="BG40" s="40"/>
      <c r="BH40" s="40">
        <v>0</v>
      </c>
      <c r="BJ40" s="85">
        <v>48928</v>
      </c>
      <c r="BK40" s="40"/>
      <c r="BL40" s="87"/>
      <c r="BM40" s="40">
        <f t="shared" si="19"/>
        <v>0</v>
      </c>
      <c r="BN40" s="40"/>
      <c r="BO40" s="40">
        <f t="shared" si="0"/>
        <v>0</v>
      </c>
      <c r="BP40" s="67"/>
      <c r="BQ40" s="85">
        <v>48928</v>
      </c>
      <c r="BS40" s="40"/>
      <c r="BT40" s="87"/>
      <c r="BV40" s="40">
        <v>0</v>
      </c>
      <c r="BW40" s="67"/>
      <c r="BX40" s="85">
        <v>48928</v>
      </c>
      <c r="BY40" s="40"/>
      <c r="BZ40" s="87"/>
      <c r="CA40" s="40"/>
      <c r="CB40" s="87"/>
      <c r="CC40" s="40"/>
      <c r="CD40" s="87"/>
      <c r="CE40" s="40"/>
      <c r="CF40" s="87"/>
      <c r="CG40" s="40">
        <f t="shared" si="15"/>
        <v>0</v>
      </c>
      <c r="CH40" s="40"/>
      <c r="CI40" s="40">
        <f t="shared" si="16"/>
        <v>0</v>
      </c>
      <c r="CJ40" s="67"/>
      <c r="CK40" s="85">
        <v>48928</v>
      </c>
      <c r="CL40" s="40"/>
      <c r="CM40" s="87"/>
      <c r="CN40" s="40">
        <f t="shared" si="17"/>
        <v>0</v>
      </c>
      <c r="CO40" s="40">
        <f t="shared" si="1"/>
        <v>0</v>
      </c>
      <c r="CP40" s="67"/>
      <c r="CQ40" s="85">
        <v>48928</v>
      </c>
      <c r="CR40" s="40"/>
      <c r="CS40" s="40"/>
      <c r="CT40" s="40"/>
      <c r="CU40" s="40"/>
      <c r="CV40" s="40">
        <f t="shared" si="2"/>
        <v>0</v>
      </c>
      <c r="CW40" s="40"/>
      <c r="CX40" s="85">
        <v>48928</v>
      </c>
      <c r="DC40" s="40">
        <f t="shared" si="3"/>
        <v>0</v>
      </c>
      <c r="DD40" s="85"/>
      <c r="DE40" s="85">
        <v>48928</v>
      </c>
      <c r="DK40" s="85">
        <v>48928</v>
      </c>
      <c r="DM40" s="101"/>
      <c r="DN40" s="40">
        <f t="shared" si="20"/>
        <v>0</v>
      </c>
      <c r="DO40" s="40">
        <f t="shared" si="22"/>
        <v>0</v>
      </c>
      <c r="DQ40" s="85">
        <v>48928</v>
      </c>
      <c r="DS40" s="101"/>
      <c r="DT40" s="40">
        <f t="shared" si="21"/>
        <v>0</v>
      </c>
      <c r="DU40" s="40">
        <f t="shared" si="23"/>
        <v>0</v>
      </c>
      <c r="DW40" s="85">
        <v>48928</v>
      </c>
      <c r="EB40" s="40">
        <f t="shared" si="4"/>
        <v>0</v>
      </c>
      <c r="ED40" s="85">
        <v>48928</v>
      </c>
      <c r="EI40" s="40">
        <f t="shared" si="5"/>
        <v>0</v>
      </c>
      <c r="EK40" s="85">
        <v>48928</v>
      </c>
      <c r="EP40" s="40">
        <f t="shared" si="6"/>
        <v>0</v>
      </c>
      <c r="ER40" s="85">
        <v>48928</v>
      </c>
      <c r="EW40" s="40">
        <f t="shared" si="7"/>
        <v>0</v>
      </c>
    </row>
    <row r="41" spans="2:153" x14ac:dyDescent="0.4">
      <c r="B41" s="85">
        <v>49125</v>
      </c>
      <c r="C41" s="85"/>
      <c r="D41" s="85">
        <v>49110</v>
      </c>
      <c r="E41" s="40">
        <f t="shared" si="8"/>
        <v>0</v>
      </c>
      <c r="F41" s="40">
        <f t="shared" si="9"/>
        <v>0</v>
      </c>
      <c r="G41" s="40">
        <f t="shared" si="10"/>
        <v>0</v>
      </c>
      <c r="H41" s="40">
        <v>0</v>
      </c>
      <c r="I41" s="40">
        <f t="shared" si="11"/>
        <v>0</v>
      </c>
      <c r="J41" s="40">
        <f>SUM(I40:I41)</f>
        <v>0</v>
      </c>
      <c r="L41" s="85">
        <v>49110</v>
      </c>
      <c r="M41" s="40"/>
      <c r="N41" s="101"/>
      <c r="O41" s="40"/>
      <c r="P41" s="101"/>
      <c r="Q41" s="40">
        <f t="shared" si="12"/>
        <v>0</v>
      </c>
      <c r="R41" s="40"/>
      <c r="S41" s="40"/>
      <c r="T41" s="40">
        <f t="shared" si="13"/>
        <v>0</v>
      </c>
      <c r="V41" s="85">
        <v>49110</v>
      </c>
      <c r="W41" s="40"/>
      <c r="X41" s="101"/>
      <c r="Y41" s="40">
        <f t="shared" si="18"/>
        <v>0</v>
      </c>
      <c r="Z41" s="40"/>
      <c r="AA41" s="40">
        <f t="shared" si="14"/>
        <v>0</v>
      </c>
      <c r="AC41" s="85">
        <v>49110</v>
      </c>
      <c r="AD41" s="40"/>
      <c r="AE41" s="40"/>
      <c r="AF41" s="40"/>
      <c r="AG41" s="40"/>
      <c r="AH41" s="40">
        <v>0</v>
      </c>
      <c r="AJ41" s="85">
        <v>49110</v>
      </c>
      <c r="AK41" s="40"/>
      <c r="AL41" s="40"/>
      <c r="AM41" s="40"/>
      <c r="AN41" s="40"/>
      <c r="AO41" s="40">
        <v>0</v>
      </c>
      <c r="AQ41" s="85">
        <v>49110</v>
      </c>
      <c r="AR41" s="40"/>
      <c r="AS41" s="40"/>
      <c r="AT41" s="40"/>
      <c r="AU41" s="40"/>
      <c r="AV41" s="40">
        <v>0</v>
      </c>
      <c r="AX41" s="85">
        <v>49110</v>
      </c>
      <c r="AY41" s="40"/>
      <c r="AZ41" s="40"/>
      <c r="BA41" s="40"/>
      <c r="BB41" s="40">
        <v>0</v>
      </c>
      <c r="BD41" s="85">
        <v>49110</v>
      </c>
      <c r="BE41" s="40"/>
      <c r="BF41" s="87">
        <v>0</v>
      </c>
      <c r="BG41" s="40"/>
      <c r="BH41" s="40">
        <v>0</v>
      </c>
      <c r="BJ41" s="85">
        <v>49110</v>
      </c>
      <c r="BK41" s="40"/>
      <c r="BL41" s="87"/>
      <c r="BM41" s="40">
        <f t="shared" si="19"/>
        <v>0</v>
      </c>
      <c r="BN41" s="40"/>
      <c r="BO41" s="40">
        <f t="shared" si="0"/>
        <v>0</v>
      </c>
      <c r="BP41" s="67"/>
      <c r="BQ41" s="85">
        <v>49110</v>
      </c>
      <c r="BS41" s="40"/>
      <c r="BT41" s="87"/>
      <c r="BV41" s="40">
        <v>0</v>
      </c>
      <c r="BW41" s="67"/>
      <c r="BX41" s="85">
        <v>49110</v>
      </c>
      <c r="BY41" s="40"/>
      <c r="BZ41" s="87"/>
      <c r="CA41" s="40"/>
      <c r="CB41" s="87"/>
      <c r="CC41" s="40"/>
      <c r="CD41" s="87"/>
      <c r="CE41" s="40"/>
      <c r="CF41" s="87"/>
      <c r="CG41" s="40">
        <f t="shared" si="15"/>
        <v>0</v>
      </c>
      <c r="CH41" s="40"/>
      <c r="CI41" s="40">
        <f t="shared" si="16"/>
        <v>0</v>
      </c>
      <c r="CJ41" s="67"/>
      <c r="CK41" s="85">
        <v>49110</v>
      </c>
      <c r="CL41" s="40"/>
      <c r="CM41" s="87"/>
      <c r="CN41" s="40">
        <f t="shared" si="17"/>
        <v>0</v>
      </c>
      <c r="CO41" s="40">
        <f t="shared" si="1"/>
        <v>0</v>
      </c>
      <c r="CP41" s="67"/>
      <c r="CQ41" s="85">
        <v>49110</v>
      </c>
      <c r="CR41" s="40"/>
      <c r="CS41" s="40"/>
      <c r="CT41" s="40"/>
      <c r="CU41" s="40"/>
      <c r="CV41" s="40">
        <f t="shared" si="2"/>
        <v>0</v>
      </c>
      <c r="CW41" s="40"/>
      <c r="CX41" s="85">
        <v>49110</v>
      </c>
      <c r="DC41" s="40">
        <f t="shared" si="3"/>
        <v>0</v>
      </c>
      <c r="DD41" s="85"/>
      <c r="DE41" s="85">
        <v>49110</v>
      </c>
      <c r="DK41" s="85">
        <v>49110</v>
      </c>
      <c r="DM41" s="101"/>
      <c r="DN41" s="40">
        <f t="shared" si="20"/>
        <v>0</v>
      </c>
      <c r="DO41" s="40">
        <f t="shared" si="22"/>
        <v>0</v>
      </c>
      <c r="DQ41" s="85">
        <v>49110</v>
      </c>
      <c r="DS41" s="101"/>
      <c r="DT41" s="40">
        <f t="shared" si="21"/>
        <v>0</v>
      </c>
      <c r="DU41" s="40">
        <f t="shared" si="23"/>
        <v>0</v>
      </c>
      <c r="DW41" s="85">
        <v>49110</v>
      </c>
      <c r="EB41" s="40">
        <f t="shared" si="4"/>
        <v>0</v>
      </c>
      <c r="ED41" s="85">
        <v>49110</v>
      </c>
      <c r="EI41" s="40">
        <f t="shared" si="5"/>
        <v>0</v>
      </c>
      <c r="EK41" s="85">
        <v>49110</v>
      </c>
      <c r="EP41" s="40">
        <f t="shared" si="6"/>
        <v>0</v>
      </c>
      <c r="ER41" s="85">
        <v>49110</v>
      </c>
      <c r="EW41" s="40">
        <f t="shared" si="7"/>
        <v>0</v>
      </c>
    </row>
    <row r="42" spans="2:153" x14ac:dyDescent="0.4">
      <c r="B42" s="85">
        <v>49309</v>
      </c>
      <c r="C42" s="85"/>
      <c r="D42" s="85">
        <v>49293</v>
      </c>
      <c r="E42" s="40">
        <f t="shared" si="8"/>
        <v>0</v>
      </c>
      <c r="F42" s="40">
        <f t="shared" si="9"/>
        <v>0</v>
      </c>
      <c r="G42" s="40">
        <f t="shared" si="10"/>
        <v>0</v>
      </c>
      <c r="H42" s="40">
        <v>0</v>
      </c>
      <c r="I42" s="40">
        <f t="shared" si="11"/>
        <v>0</v>
      </c>
      <c r="J42" s="40"/>
      <c r="L42" s="85">
        <v>49293</v>
      </c>
      <c r="M42" s="40"/>
      <c r="N42" s="101"/>
      <c r="O42" s="40"/>
      <c r="P42" s="101"/>
      <c r="Q42" s="40">
        <f t="shared" si="12"/>
        <v>0</v>
      </c>
      <c r="R42" s="40"/>
      <c r="S42" s="40"/>
      <c r="T42" s="40">
        <f t="shared" si="13"/>
        <v>0</v>
      </c>
      <c r="V42" s="85">
        <v>49293</v>
      </c>
      <c r="W42" s="40"/>
      <c r="X42" s="101"/>
      <c r="Y42" s="40">
        <f t="shared" si="18"/>
        <v>0</v>
      </c>
      <c r="Z42" s="40"/>
      <c r="AA42" s="40">
        <f t="shared" si="14"/>
        <v>0</v>
      </c>
      <c r="AC42" s="85">
        <v>49293</v>
      </c>
      <c r="AD42" s="40"/>
      <c r="AE42" s="40"/>
      <c r="AF42" s="40"/>
      <c r="AG42" s="40"/>
      <c r="AH42" s="40">
        <v>0</v>
      </c>
      <c r="AJ42" s="85">
        <v>49293</v>
      </c>
      <c r="AK42" s="40"/>
      <c r="AL42" s="40"/>
      <c r="AM42" s="40"/>
      <c r="AN42" s="40"/>
      <c r="AO42" s="40">
        <v>0</v>
      </c>
      <c r="AQ42" s="85">
        <v>49293</v>
      </c>
      <c r="AR42" s="40"/>
      <c r="AS42" s="40"/>
      <c r="AT42" s="40"/>
      <c r="AU42" s="40"/>
      <c r="AV42" s="40">
        <v>0</v>
      </c>
      <c r="AX42" s="85">
        <v>49293</v>
      </c>
      <c r="AY42" s="40"/>
      <c r="AZ42" s="40"/>
      <c r="BA42" s="40"/>
      <c r="BB42" s="40">
        <v>0</v>
      </c>
      <c r="BD42" s="85">
        <v>49293</v>
      </c>
      <c r="BE42" s="40"/>
      <c r="BF42" s="87">
        <v>0</v>
      </c>
      <c r="BG42" s="40"/>
      <c r="BH42" s="40">
        <v>0</v>
      </c>
      <c r="BJ42" s="85">
        <v>49293</v>
      </c>
      <c r="BK42" s="40"/>
      <c r="BL42" s="87"/>
      <c r="BM42" s="40">
        <f t="shared" si="19"/>
        <v>0</v>
      </c>
      <c r="BN42" s="40"/>
      <c r="BO42" s="40">
        <f t="shared" si="0"/>
        <v>0</v>
      </c>
      <c r="BP42" s="67"/>
      <c r="BQ42" s="85">
        <v>49293</v>
      </c>
      <c r="BS42" s="40"/>
      <c r="BT42" s="87"/>
      <c r="BV42" s="40">
        <v>0</v>
      </c>
      <c r="BW42" s="67"/>
      <c r="BX42" s="85">
        <v>49293</v>
      </c>
      <c r="BY42" s="40"/>
      <c r="BZ42" s="87"/>
      <c r="CA42" s="40"/>
      <c r="CB42" s="87"/>
      <c r="CC42" s="40"/>
      <c r="CD42" s="87"/>
      <c r="CE42" s="40"/>
      <c r="CF42" s="87"/>
      <c r="CG42" s="40">
        <f t="shared" si="15"/>
        <v>0</v>
      </c>
      <c r="CH42" s="40"/>
      <c r="CI42" s="40">
        <f t="shared" si="16"/>
        <v>0</v>
      </c>
      <c r="CJ42" s="67"/>
      <c r="CK42" s="85">
        <v>49293</v>
      </c>
      <c r="CL42" s="40"/>
      <c r="CM42" s="87"/>
      <c r="CN42" s="40">
        <f t="shared" si="17"/>
        <v>0</v>
      </c>
      <c r="CO42" s="40">
        <f t="shared" si="1"/>
        <v>0</v>
      </c>
      <c r="CP42" s="67"/>
      <c r="CQ42" s="85">
        <v>49293</v>
      </c>
      <c r="CR42" s="40"/>
      <c r="CS42" s="40"/>
      <c r="CT42" s="40"/>
      <c r="CU42" s="40"/>
      <c r="CV42" s="40">
        <f t="shared" si="2"/>
        <v>0</v>
      </c>
      <c r="CW42" s="40"/>
      <c r="CX42" s="85">
        <v>49293</v>
      </c>
      <c r="DC42" s="40">
        <f t="shared" si="3"/>
        <v>0</v>
      </c>
      <c r="DD42" s="85"/>
      <c r="DE42" s="85">
        <v>49293</v>
      </c>
      <c r="DK42" s="85">
        <v>49293</v>
      </c>
      <c r="DM42" s="101"/>
      <c r="DN42" s="40">
        <f t="shared" si="20"/>
        <v>0</v>
      </c>
      <c r="DO42" s="40">
        <f t="shared" si="22"/>
        <v>0</v>
      </c>
      <c r="DQ42" s="85">
        <v>49293</v>
      </c>
      <c r="DS42" s="101"/>
      <c r="DT42" s="40">
        <f t="shared" si="21"/>
        <v>0</v>
      </c>
      <c r="DU42" s="40">
        <f t="shared" si="23"/>
        <v>0</v>
      </c>
      <c r="DW42" s="85">
        <v>49293</v>
      </c>
      <c r="EB42" s="40">
        <f t="shared" si="4"/>
        <v>0</v>
      </c>
      <c r="ED42" s="85">
        <v>49293</v>
      </c>
      <c r="EI42" s="40">
        <f t="shared" si="5"/>
        <v>0</v>
      </c>
      <c r="EK42" s="85">
        <v>49293</v>
      </c>
      <c r="EP42" s="40">
        <f t="shared" si="6"/>
        <v>0</v>
      </c>
      <c r="ER42" s="85">
        <v>49293</v>
      </c>
      <c r="EW42" s="40">
        <f t="shared" si="7"/>
        <v>0</v>
      </c>
    </row>
    <row r="43" spans="2:153" x14ac:dyDescent="0.4">
      <c r="B43" s="85">
        <v>49490</v>
      </c>
      <c r="C43" s="85"/>
      <c r="D43" s="85">
        <v>49475</v>
      </c>
      <c r="E43" s="40">
        <f t="shared" si="8"/>
        <v>0</v>
      </c>
      <c r="F43" s="40">
        <f t="shared" si="9"/>
        <v>0</v>
      </c>
      <c r="G43" s="40">
        <f t="shared" si="10"/>
        <v>0</v>
      </c>
      <c r="H43" s="40">
        <v>0</v>
      </c>
      <c r="I43" s="40">
        <f t="shared" si="11"/>
        <v>0</v>
      </c>
      <c r="J43" s="40">
        <f>SUM(I42:I43)</f>
        <v>0</v>
      </c>
      <c r="L43" s="85">
        <v>49475</v>
      </c>
      <c r="M43" s="40"/>
      <c r="N43" s="101"/>
      <c r="O43" s="40"/>
      <c r="P43" s="101"/>
      <c r="Q43" s="40">
        <f t="shared" si="12"/>
        <v>0</v>
      </c>
      <c r="R43" s="40"/>
      <c r="S43" s="40"/>
      <c r="T43" s="40">
        <f t="shared" si="13"/>
        <v>0</v>
      </c>
      <c r="V43" s="85">
        <v>49475</v>
      </c>
      <c r="W43" s="40"/>
      <c r="X43" s="101"/>
      <c r="Y43" s="40">
        <f t="shared" si="18"/>
        <v>0</v>
      </c>
      <c r="Z43" s="40"/>
      <c r="AA43" s="40">
        <f t="shared" si="14"/>
        <v>0</v>
      </c>
      <c r="AC43" s="85">
        <v>49475</v>
      </c>
      <c r="AD43" s="40"/>
      <c r="AE43" s="40"/>
      <c r="AF43" s="40"/>
      <c r="AG43" s="40"/>
      <c r="AH43" s="40">
        <v>0</v>
      </c>
      <c r="AJ43" s="85">
        <v>49475</v>
      </c>
      <c r="AK43" s="40"/>
      <c r="AL43" s="40"/>
      <c r="AM43" s="40"/>
      <c r="AN43" s="40"/>
      <c r="AO43" s="40">
        <v>0</v>
      </c>
      <c r="AQ43" s="85">
        <v>49475</v>
      </c>
      <c r="AR43" s="40"/>
      <c r="AS43" s="40"/>
      <c r="AT43" s="40"/>
      <c r="AU43" s="40"/>
      <c r="AV43" s="40">
        <v>0</v>
      </c>
      <c r="AX43" s="85">
        <v>49475</v>
      </c>
      <c r="AY43" s="40"/>
      <c r="AZ43" s="40"/>
      <c r="BA43" s="40"/>
      <c r="BB43" s="40">
        <v>0</v>
      </c>
      <c r="BD43" s="85">
        <v>49475</v>
      </c>
      <c r="BE43" s="40"/>
      <c r="BF43" s="87">
        <v>0</v>
      </c>
      <c r="BG43" s="40"/>
      <c r="BH43" s="40">
        <v>0</v>
      </c>
      <c r="BJ43" s="85">
        <v>49475</v>
      </c>
      <c r="BK43" s="40"/>
      <c r="BL43" s="87"/>
      <c r="BM43" s="40">
        <f t="shared" si="19"/>
        <v>0</v>
      </c>
      <c r="BN43" s="40"/>
      <c r="BO43" s="40">
        <f t="shared" si="0"/>
        <v>0</v>
      </c>
      <c r="BP43" s="67"/>
      <c r="BQ43" s="85">
        <v>49475</v>
      </c>
      <c r="BS43" s="40"/>
      <c r="BT43" s="87"/>
      <c r="BV43" s="40">
        <v>0</v>
      </c>
      <c r="BW43" s="67"/>
      <c r="BX43" s="85">
        <v>49475</v>
      </c>
      <c r="BY43" s="40"/>
      <c r="BZ43" s="87"/>
      <c r="CA43" s="40"/>
      <c r="CB43" s="87"/>
      <c r="CC43" s="40"/>
      <c r="CD43" s="87"/>
      <c r="CE43" s="40"/>
      <c r="CF43" s="87"/>
      <c r="CG43" s="40">
        <f t="shared" si="15"/>
        <v>0</v>
      </c>
      <c r="CH43" s="40"/>
      <c r="CI43" s="40">
        <f t="shared" si="16"/>
        <v>0</v>
      </c>
      <c r="CJ43" s="67"/>
      <c r="CK43" s="85">
        <v>49475</v>
      </c>
      <c r="CL43" s="40"/>
      <c r="CM43" s="87"/>
      <c r="CN43" s="40">
        <f t="shared" si="17"/>
        <v>0</v>
      </c>
      <c r="CO43" s="40">
        <f t="shared" si="1"/>
        <v>0</v>
      </c>
      <c r="CP43" s="67"/>
      <c r="CQ43" s="85">
        <v>49475</v>
      </c>
      <c r="CR43" s="40"/>
      <c r="CS43" s="40"/>
      <c r="CT43" s="40"/>
      <c r="CU43" s="40"/>
      <c r="CV43" s="40">
        <f t="shared" si="2"/>
        <v>0</v>
      </c>
      <c r="CW43" s="40"/>
      <c r="CX43" s="85">
        <v>49475</v>
      </c>
      <c r="DC43" s="40">
        <f t="shared" si="3"/>
        <v>0</v>
      </c>
      <c r="DD43" s="85"/>
      <c r="DE43" s="85">
        <v>49475</v>
      </c>
      <c r="DK43" s="85">
        <v>49475</v>
      </c>
      <c r="DM43" s="101"/>
      <c r="DN43" s="40">
        <f t="shared" si="20"/>
        <v>0</v>
      </c>
      <c r="DO43" s="40">
        <f t="shared" si="22"/>
        <v>0</v>
      </c>
      <c r="DQ43" s="85">
        <v>49475</v>
      </c>
      <c r="DS43" s="101"/>
      <c r="DT43" s="40">
        <f t="shared" si="21"/>
        <v>0</v>
      </c>
      <c r="DU43" s="40">
        <f t="shared" si="23"/>
        <v>0</v>
      </c>
      <c r="DW43" s="85">
        <v>49475</v>
      </c>
      <c r="EB43" s="40">
        <f t="shared" si="4"/>
        <v>0</v>
      </c>
      <c r="ED43" s="85">
        <v>49475</v>
      </c>
      <c r="EI43" s="40">
        <f t="shared" si="5"/>
        <v>0</v>
      </c>
      <c r="EK43" s="85">
        <v>49475</v>
      </c>
      <c r="EP43" s="40">
        <f t="shared" si="6"/>
        <v>0</v>
      </c>
      <c r="ER43" s="85">
        <v>49475</v>
      </c>
      <c r="EW43" s="40">
        <f t="shared" si="7"/>
        <v>0</v>
      </c>
    </row>
    <row r="44" spans="2:153" x14ac:dyDescent="0.4">
      <c r="B44" s="85">
        <v>49674</v>
      </c>
      <c r="C44" s="85"/>
      <c r="D44" s="85">
        <v>49658</v>
      </c>
      <c r="E44" s="40">
        <f t="shared" si="8"/>
        <v>0</v>
      </c>
      <c r="F44" s="40">
        <f t="shared" si="9"/>
        <v>0</v>
      </c>
      <c r="G44" s="40">
        <f t="shared" si="10"/>
        <v>0</v>
      </c>
      <c r="H44" s="40">
        <v>0</v>
      </c>
      <c r="I44" s="40">
        <f t="shared" si="11"/>
        <v>0</v>
      </c>
      <c r="J44" s="40"/>
      <c r="L44" s="85">
        <v>49658</v>
      </c>
      <c r="M44" s="40"/>
      <c r="N44" s="101"/>
      <c r="O44" s="40"/>
      <c r="P44" s="101"/>
      <c r="Q44" s="40">
        <f t="shared" si="12"/>
        <v>0</v>
      </c>
      <c r="R44" s="40"/>
      <c r="S44" s="40"/>
      <c r="T44" s="40">
        <f t="shared" si="13"/>
        <v>0</v>
      </c>
      <c r="V44" s="85">
        <v>49658</v>
      </c>
      <c r="W44" s="40"/>
      <c r="X44" s="101"/>
      <c r="Y44" s="40">
        <f t="shared" si="18"/>
        <v>0</v>
      </c>
      <c r="Z44" s="40"/>
      <c r="AA44" s="40">
        <f t="shared" si="14"/>
        <v>0</v>
      </c>
      <c r="AC44" s="85">
        <v>49658</v>
      </c>
      <c r="AD44" s="40"/>
      <c r="AE44" s="40"/>
      <c r="AF44" s="40"/>
      <c r="AG44" s="40"/>
      <c r="AH44" s="40">
        <v>0</v>
      </c>
      <c r="AJ44" s="85">
        <v>49658</v>
      </c>
      <c r="AK44" s="40"/>
      <c r="AL44" s="40"/>
      <c r="AM44" s="40"/>
      <c r="AN44" s="40"/>
      <c r="AO44" s="40">
        <v>0</v>
      </c>
      <c r="AQ44" s="85">
        <v>49658</v>
      </c>
      <c r="AR44" s="40"/>
      <c r="AS44" s="40"/>
      <c r="AT44" s="40"/>
      <c r="AU44" s="40"/>
      <c r="AV44" s="40">
        <v>0</v>
      </c>
      <c r="AX44" s="85">
        <v>49658</v>
      </c>
      <c r="AY44" s="40"/>
      <c r="AZ44" s="40"/>
      <c r="BA44" s="40"/>
      <c r="BB44" s="40">
        <v>0</v>
      </c>
      <c r="BD44" s="85">
        <v>49658</v>
      </c>
      <c r="BE44" s="40"/>
      <c r="BF44" s="87">
        <v>0</v>
      </c>
      <c r="BG44" s="40"/>
      <c r="BH44" s="40">
        <v>0</v>
      </c>
      <c r="BJ44" s="85">
        <v>49658</v>
      </c>
      <c r="BK44" s="40"/>
      <c r="BL44" s="87"/>
      <c r="BM44" s="40">
        <f t="shared" si="19"/>
        <v>0</v>
      </c>
      <c r="BN44" s="40"/>
      <c r="BO44" s="40">
        <f t="shared" si="0"/>
        <v>0</v>
      </c>
      <c r="BP44" s="67"/>
      <c r="BQ44" s="85">
        <v>49658</v>
      </c>
      <c r="BS44" s="40"/>
      <c r="BT44" s="87"/>
      <c r="BV44" s="40">
        <v>0</v>
      </c>
      <c r="BW44" s="67"/>
      <c r="BX44" s="85">
        <v>49658</v>
      </c>
      <c r="BY44" s="40"/>
      <c r="BZ44" s="87"/>
      <c r="CA44" s="40"/>
      <c r="CB44" s="87"/>
      <c r="CC44" s="40"/>
      <c r="CD44" s="87"/>
      <c r="CE44" s="40"/>
      <c r="CF44" s="87"/>
      <c r="CG44" s="40">
        <f t="shared" si="15"/>
        <v>0</v>
      </c>
      <c r="CH44" s="40"/>
      <c r="CI44" s="40">
        <f t="shared" si="16"/>
        <v>0</v>
      </c>
      <c r="CJ44" s="67"/>
      <c r="CK44" s="85">
        <v>49658</v>
      </c>
      <c r="CL44" s="40"/>
      <c r="CM44" s="87"/>
      <c r="CN44" s="40">
        <f t="shared" si="17"/>
        <v>0</v>
      </c>
      <c r="CO44" s="40">
        <f t="shared" si="1"/>
        <v>0</v>
      </c>
      <c r="CP44" s="67"/>
      <c r="CQ44" s="85">
        <v>49658</v>
      </c>
      <c r="CR44" s="40"/>
      <c r="CS44" s="40"/>
      <c r="CT44" s="40"/>
      <c r="CU44" s="40"/>
      <c r="CV44" s="40">
        <f t="shared" si="2"/>
        <v>0</v>
      </c>
      <c r="CW44" s="40"/>
      <c r="CX44" s="85">
        <v>49658</v>
      </c>
      <c r="DC44" s="40">
        <f t="shared" si="3"/>
        <v>0</v>
      </c>
      <c r="DD44" s="85"/>
      <c r="DE44" s="85">
        <v>49658</v>
      </c>
      <c r="DK44" s="85">
        <v>49658</v>
      </c>
      <c r="DM44" s="101"/>
      <c r="DN44" s="40">
        <f t="shared" si="20"/>
        <v>0</v>
      </c>
      <c r="DO44" s="40">
        <f t="shared" si="22"/>
        <v>0</v>
      </c>
      <c r="DQ44" s="85">
        <v>49658</v>
      </c>
      <c r="DS44" s="101"/>
      <c r="DT44" s="40">
        <f t="shared" si="21"/>
        <v>0</v>
      </c>
      <c r="DU44" s="40">
        <f t="shared" si="23"/>
        <v>0</v>
      </c>
      <c r="DW44" s="85">
        <v>49658</v>
      </c>
      <c r="EB44" s="40">
        <f t="shared" si="4"/>
        <v>0</v>
      </c>
      <c r="ED44" s="85">
        <v>49658</v>
      </c>
      <c r="EI44" s="40">
        <f t="shared" si="5"/>
        <v>0</v>
      </c>
      <c r="EK44" s="85">
        <v>49658</v>
      </c>
      <c r="EP44" s="40">
        <f t="shared" si="6"/>
        <v>0</v>
      </c>
      <c r="ER44" s="85">
        <v>49658</v>
      </c>
      <c r="EW44" s="40">
        <f t="shared" si="7"/>
        <v>0</v>
      </c>
    </row>
    <row r="45" spans="2:153" x14ac:dyDescent="0.4">
      <c r="B45" s="85">
        <v>49856</v>
      </c>
      <c r="C45" s="85"/>
      <c r="D45" s="85">
        <v>49841</v>
      </c>
      <c r="E45" s="40">
        <f t="shared" si="8"/>
        <v>0</v>
      </c>
      <c r="F45" s="40">
        <f t="shared" si="9"/>
        <v>0</v>
      </c>
      <c r="G45" s="40">
        <f t="shared" si="10"/>
        <v>0</v>
      </c>
      <c r="H45" s="40">
        <v>0</v>
      </c>
      <c r="I45" s="40">
        <f t="shared" si="11"/>
        <v>0</v>
      </c>
      <c r="J45" s="40">
        <f>SUM(I44:I45)</f>
        <v>0</v>
      </c>
      <c r="L45" s="85">
        <v>49841</v>
      </c>
      <c r="M45" s="40"/>
      <c r="N45" s="101"/>
      <c r="O45" s="40"/>
      <c r="P45" s="101"/>
      <c r="Q45" s="40">
        <f t="shared" si="12"/>
        <v>0</v>
      </c>
      <c r="R45" s="40"/>
      <c r="S45" s="40"/>
      <c r="T45" s="40">
        <f t="shared" si="13"/>
        <v>0</v>
      </c>
      <c r="V45" s="85">
        <v>49841</v>
      </c>
      <c r="W45" s="40"/>
      <c r="X45" s="101"/>
      <c r="Y45" s="40">
        <f t="shared" si="18"/>
        <v>0</v>
      </c>
      <c r="Z45" s="40"/>
      <c r="AA45" s="40">
        <f t="shared" si="14"/>
        <v>0</v>
      </c>
      <c r="AC45" s="85">
        <v>49841</v>
      </c>
      <c r="AD45" s="40"/>
      <c r="AE45" s="40"/>
      <c r="AF45" s="40"/>
      <c r="AG45" s="40"/>
      <c r="AH45" s="40">
        <v>0</v>
      </c>
      <c r="AJ45" s="85">
        <v>49841</v>
      </c>
      <c r="AK45" s="40"/>
      <c r="AL45" s="40"/>
      <c r="AM45" s="40"/>
      <c r="AN45" s="40"/>
      <c r="AO45" s="40">
        <v>0</v>
      </c>
      <c r="AQ45" s="85">
        <v>49841</v>
      </c>
      <c r="AR45" s="40"/>
      <c r="AS45" s="40"/>
      <c r="AT45" s="40"/>
      <c r="AU45" s="40"/>
      <c r="AV45" s="40">
        <v>0</v>
      </c>
      <c r="AX45" s="85">
        <v>49841</v>
      </c>
      <c r="AY45" s="40"/>
      <c r="AZ45" s="40"/>
      <c r="BA45" s="40"/>
      <c r="BB45" s="40">
        <v>0</v>
      </c>
      <c r="BD45" s="85">
        <v>49841</v>
      </c>
      <c r="BE45" s="40"/>
      <c r="BF45" s="87">
        <v>0</v>
      </c>
      <c r="BG45" s="40"/>
      <c r="BH45" s="40">
        <v>0</v>
      </c>
      <c r="BJ45" s="85">
        <v>49841</v>
      </c>
      <c r="BK45" s="40"/>
      <c r="BL45" s="87"/>
      <c r="BM45" s="40">
        <f t="shared" si="19"/>
        <v>0</v>
      </c>
      <c r="BN45" s="40"/>
      <c r="BO45" s="40">
        <f t="shared" si="0"/>
        <v>0</v>
      </c>
      <c r="BP45" s="67"/>
      <c r="BQ45" s="85">
        <v>49841</v>
      </c>
      <c r="BS45" s="40"/>
      <c r="BT45" s="87"/>
      <c r="BV45" s="40">
        <v>0</v>
      </c>
      <c r="BW45" s="67"/>
      <c r="BX45" s="85">
        <v>49841</v>
      </c>
      <c r="BY45" s="40"/>
      <c r="BZ45" s="87"/>
      <c r="CA45" s="40"/>
      <c r="CB45" s="87"/>
      <c r="CC45" s="40"/>
      <c r="CD45" s="87"/>
      <c r="CE45" s="40"/>
      <c r="CF45" s="87"/>
      <c r="CG45" s="40">
        <f t="shared" si="15"/>
        <v>0</v>
      </c>
      <c r="CH45" s="40"/>
      <c r="CI45" s="40">
        <f t="shared" si="16"/>
        <v>0</v>
      </c>
      <c r="CJ45" s="67"/>
      <c r="CK45" s="85">
        <v>49841</v>
      </c>
      <c r="CL45" s="40"/>
      <c r="CM45" s="87"/>
      <c r="CN45" s="40">
        <f t="shared" si="17"/>
        <v>0</v>
      </c>
      <c r="CO45" s="40">
        <f t="shared" si="1"/>
        <v>0</v>
      </c>
      <c r="CP45" s="67"/>
      <c r="CQ45" s="85">
        <v>49841</v>
      </c>
      <c r="CR45" s="40"/>
      <c r="CS45" s="40"/>
      <c r="CT45" s="40"/>
      <c r="CU45" s="40"/>
      <c r="CV45" s="40">
        <f t="shared" si="2"/>
        <v>0</v>
      </c>
      <c r="CW45" s="40"/>
      <c r="CX45" s="85">
        <v>49841</v>
      </c>
      <c r="DC45" s="40">
        <f t="shared" si="3"/>
        <v>0</v>
      </c>
      <c r="DD45" s="85"/>
      <c r="DE45" s="85">
        <v>49841</v>
      </c>
      <c r="DK45" s="85">
        <v>49841</v>
      </c>
      <c r="DM45" s="101"/>
      <c r="DN45" s="40">
        <f t="shared" si="20"/>
        <v>0</v>
      </c>
      <c r="DO45" s="40">
        <f t="shared" si="22"/>
        <v>0</v>
      </c>
      <c r="DQ45" s="85">
        <v>49841</v>
      </c>
      <c r="DS45" s="101"/>
      <c r="DT45" s="40">
        <f t="shared" si="21"/>
        <v>0</v>
      </c>
      <c r="DU45" s="40">
        <f t="shared" si="23"/>
        <v>0</v>
      </c>
      <c r="DW45" s="85">
        <v>49841</v>
      </c>
      <c r="EB45" s="40">
        <f t="shared" si="4"/>
        <v>0</v>
      </c>
      <c r="ED45" s="85">
        <v>49841</v>
      </c>
      <c r="EI45" s="40">
        <f t="shared" si="5"/>
        <v>0</v>
      </c>
      <c r="EK45" s="85">
        <v>49841</v>
      </c>
      <c r="EP45" s="40">
        <f t="shared" si="6"/>
        <v>0</v>
      </c>
      <c r="ER45" s="85">
        <v>49841</v>
      </c>
      <c r="EW45" s="40">
        <f t="shared" si="7"/>
        <v>0</v>
      </c>
    </row>
    <row r="46" spans="2:153" x14ac:dyDescent="0.4">
      <c r="B46" s="85">
        <v>50040</v>
      </c>
      <c r="C46" s="85"/>
      <c r="D46" s="85">
        <v>50024</v>
      </c>
      <c r="E46" s="40">
        <f t="shared" si="8"/>
        <v>0</v>
      </c>
      <c r="F46" s="40">
        <f t="shared" si="9"/>
        <v>0</v>
      </c>
      <c r="G46" s="40">
        <f t="shared" si="10"/>
        <v>0</v>
      </c>
      <c r="H46" s="40">
        <v>0</v>
      </c>
      <c r="I46" s="40">
        <f t="shared" si="11"/>
        <v>0</v>
      </c>
      <c r="J46" s="40"/>
      <c r="L46" s="85">
        <v>50024</v>
      </c>
      <c r="M46" s="40"/>
      <c r="N46" s="101"/>
      <c r="O46" s="40"/>
      <c r="P46" s="101"/>
      <c r="Q46" s="40">
        <f t="shared" si="12"/>
        <v>0</v>
      </c>
      <c r="R46" s="40"/>
      <c r="S46" s="40"/>
      <c r="T46" s="40">
        <f t="shared" si="13"/>
        <v>0</v>
      </c>
      <c r="V46" s="85">
        <v>50024</v>
      </c>
      <c r="W46" s="40"/>
      <c r="X46" s="101"/>
      <c r="Y46" s="40">
        <f t="shared" si="18"/>
        <v>0</v>
      </c>
      <c r="Z46" s="40"/>
      <c r="AA46" s="40">
        <f t="shared" si="14"/>
        <v>0</v>
      </c>
      <c r="AC46" s="85">
        <v>50024</v>
      </c>
      <c r="AD46" s="40"/>
      <c r="AE46" s="40"/>
      <c r="AF46" s="40"/>
      <c r="AG46" s="40"/>
      <c r="AH46" s="40">
        <v>0</v>
      </c>
      <c r="AJ46" s="85">
        <v>50024</v>
      </c>
      <c r="AK46" s="40"/>
      <c r="AL46" s="40"/>
      <c r="AM46" s="40"/>
      <c r="AN46" s="40"/>
      <c r="AO46" s="40">
        <v>0</v>
      </c>
      <c r="AQ46" s="85">
        <v>50024</v>
      </c>
      <c r="AR46" s="40"/>
      <c r="AS46" s="40"/>
      <c r="AT46" s="40"/>
      <c r="AU46" s="40"/>
      <c r="AV46" s="40">
        <v>0</v>
      </c>
      <c r="AX46" s="85">
        <v>50024</v>
      </c>
      <c r="AY46" s="40"/>
      <c r="AZ46" s="40"/>
      <c r="BA46" s="40"/>
      <c r="BB46" s="40">
        <v>0</v>
      </c>
      <c r="BD46" s="85">
        <v>50024</v>
      </c>
      <c r="BE46" s="40"/>
      <c r="BF46" s="87">
        <v>0</v>
      </c>
      <c r="BG46" s="40"/>
      <c r="BH46" s="40">
        <v>0</v>
      </c>
      <c r="BJ46" s="85">
        <v>50024</v>
      </c>
      <c r="BK46" s="40"/>
      <c r="BL46" s="87"/>
      <c r="BM46" s="40">
        <f t="shared" si="19"/>
        <v>0</v>
      </c>
      <c r="BN46" s="40"/>
      <c r="BO46" s="40">
        <f t="shared" si="0"/>
        <v>0</v>
      </c>
      <c r="BP46" s="67"/>
      <c r="BQ46" s="85">
        <v>50024</v>
      </c>
      <c r="BS46" s="40"/>
      <c r="BT46" s="87"/>
      <c r="BV46" s="40">
        <v>0</v>
      </c>
      <c r="BW46" s="67"/>
      <c r="BX46" s="85">
        <v>50024</v>
      </c>
      <c r="BY46" s="40"/>
      <c r="BZ46" s="87"/>
      <c r="CA46" s="40"/>
      <c r="CB46" s="87"/>
      <c r="CC46" s="40"/>
      <c r="CD46" s="87"/>
      <c r="CE46" s="40"/>
      <c r="CF46" s="87"/>
      <c r="CG46" s="40">
        <f t="shared" si="15"/>
        <v>0</v>
      </c>
      <c r="CH46" s="40"/>
      <c r="CI46" s="40">
        <f t="shared" si="16"/>
        <v>0</v>
      </c>
      <c r="CJ46" s="67"/>
      <c r="CK46" s="85">
        <v>50024</v>
      </c>
      <c r="CL46" s="40"/>
      <c r="CM46" s="87"/>
      <c r="CN46" s="40">
        <f t="shared" si="17"/>
        <v>0</v>
      </c>
      <c r="CO46" s="40">
        <f t="shared" si="1"/>
        <v>0</v>
      </c>
      <c r="CP46" s="67"/>
      <c r="CQ46" s="85">
        <v>50024</v>
      </c>
      <c r="CR46" s="40"/>
      <c r="CS46" s="40"/>
      <c r="CT46" s="40"/>
      <c r="CU46" s="40"/>
      <c r="CV46" s="40">
        <f t="shared" si="2"/>
        <v>0</v>
      </c>
      <c r="CW46" s="40"/>
      <c r="CX46" s="85">
        <v>50024</v>
      </c>
      <c r="DC46" s="40">
        <f t="shared" si="3"/>
        <v>0</v>
      </c>
      <c r="DD46" s="85"/>
      <c r="DE46" s="85">
        <v>50024</v>
      </c>
      <c r="DK46" s="85">
        <v>50024</v>
      </c>
      <c r="DM46" s="101"/>
      <c r="DN46" s="40">
        <f t="shared" si="20"/>
        <v>0</v>
      </c>
      <c r="DO46" s="40">
        <f t="shared" si="22"/>
        <v>0</v>
      </c>
      <c r="DQ46" s="85">
        <v>50024</v>
      </c>
      <c r="DS46" s="101"/>
      <c r="DT46" s="40">
        <f t="shared" si="21"/>
        <v>0</v>
      </c>
      <c r="DU46" s="40">
        <f t="shared" si="23"/>
        <v>0</v>
      </c>
      <c r="DW46" s="85">
        <v>50024</v>
      </c>
      <c r="EB46" s="40">
        <f t="shared" si="4"/>
        <v>0</v>
      </c>
      <c r="ED46" s="85">
        <v>50024</v>
      </c>
      <c r="EI46" s="40">
        <f t="shared" si="5"/>
        <v>0</v>
      </c>
      <c r="EK46" s="85">
        <v>50024</v>
      </c>
      <c r="EP46" s="40">
        <f t="shared" si="6"/>
        <v>0</v>
      </c>
      <c r="ER46" s="85">
        <v>50024</v>
      </c>
      <c r="EW46" s="40">
        <f t="shared" si="7"/>
        <v>0</v>
      </c>
    </row>
    <row r="47" spans="2:153" x14ac:dyDescent="0.4">
      <c r="B47" s="85">
        <v>50221</v>
      </c>
      <c r="C47" s="85"/>
      <c r="D47" s="85">
        <v>50206</v>
      </c>
      <c r="E47" s="40">
        <f t="shared" si="8"/>
        <v>0</v>
      </c>
      <c r="F47" s="40">
        <f t="shared" si="9"/>
        <v>0</v>
      </c>
      <c r="G47" s="40">
        <f t="shared" si="10"/>
        <v>0</v>
      </c>
      <c r="H47" s="40">
        <v>0</v>
      </c>
      <c r="I47" s="40">
        <f t="shared" si="11"/>
        <v>0</v>
      </c>
      <c r="J47" s="40">
        <f>SUM(I46:I47)</f>
        <v>0</v>
      </c>
      <c r="L47" s="85">
        <v>50206</v>
      </c>
      <c r="M47" s="40"/>
      <c r="N47" s="101"/>
      <c r="O47" s="40"/>
      <c r="P47" s="101"/>
      <c r="Q47" s="40">
        <f t="shared" si="12"/>
        <v>0</v>
      </c>
      <c r="R47" s="40"/>
      <c r="S47" s="40"/>
      <c r="T47" s="40">
        <f t="shared" si="13"/>
        <v>0</v>
      </c>
      <c r="V47" s="85">
        <v>50206</v>
      </c>
      <c r="W47" s="40"/>
      <c r="X47" s="101"/>
      <c r="Y47" s="40">
        <f t="shared" si="18"/>
        <v>0</v>
      </c>
      <c r="Z47" s="40"/>
      <c r="AA47" s="40">
        <f t="shared" si="14"/>
        <v>0</v>
      </c>
      <c r="AC47" s="85">
        <v>50206</v>
      </c>
      <c r="AD47" s="40"/>
      <c r="AE47" s="40"/>
      <c r="AF47" s="40"/>
      <c r="AG47" s="40"/>
      <c r="AH47" s="40">
        <v>0</v>
      </c>
      <c r="AJ47" s="85">
        <v>50206</v>
      </c>
      <c r="AK47" s="40"/>
      <c r="AL47" s="40"/>
      <c r="AM47" s="40"/>
      <c r="AN47" s="40"/>
      <c r="AO47" s="40">
        <v>0</v>
      </c>
      <c r="AQ47" s="85">
        <v>50206</v>
      </c>
      <c r="AR47" s="40"/>
      <c r="AS47" s="40"/>
      <c r="AT47" s="40"/>
      <c r="AU47" s="40"/>
      <c r="AV47" s="40">
        <v>0</v>
      </c>
      <c r="AX47" s="85">
        <v>50206</v>
      </c>
      <c r="AY47" s="40"/>
      <c r="AZ47" s="40"/>
      <c r="BA47" s="40"/>
      <c r="BB47" s="40">
        <v>0</v>
      </c>
      <c r="BD47" s="85">
        <v>50206</v>
      </c>
      <c r="BE47" s="40"/>
      <c r="BF47" s="87">
        <v>0</v>
      </c>
      <c r="BG47" s="40"/>
      <c r="BH47" s="40">
        <v>0</v>
      </c>
      <c r="BJ47" s="85">
        <v>50206</v>
      </c>
      <c r="BK47" s="40"/>
      <c r="BL47" s="87"/>
      <c r="BM47" s="40">
        <f t="shared" si="19"/>
        <v>0</v>
      </c>
      <c r="BN47" s="40"/>
      <c r="BO47" s="40">
        <f t="shared" si="0"/>
        <v>0</v>
      </c>
      <c r="BP47" s="67"/>
      <c r="BQ47" s="85">
        <v>50206</v>
      </c>
      <c r="BS47" s="40"/>
      <c r="BT47" s="87"/>
      <c r="BV47" s="40">
        <v>0</v>
      </c>
      <c r="BW47" s="67"/>
      <c r="BX47" s="85">
        <v>50206</v>
      </c>
      <c r="BY47" s="40"/>
      <c r="BZ47" s="87"/>
      <c r="CA47" s="40"/>
      <c r="CB47" s="87"/>
      <c r="CC47" s="40"/>
      <c r="CD47" s="87"/>
      <c r="CE47" s="40"/>
      <c r="CF47" s="87"/>
      <c r="CG47" s="40">
        <f t="shared" si="15"/>
        <v>0</v>
      </c>
      <c r="CH47" s="40"/>
      <c r="CI47" s="40">
        <f t="shared" si="16"/>
        <v>0</v>
      </c>
      <c r="CJ47" s="67"/>
      <c r="CK47" s="85">
        <v>50206</v>
      </c>
      <c r="CL47" s="40"/>
      <c r="CM47" s="87"/>
      <c r="CN47" s="40">
        <f t="shared" si="17"/>
        <v>0</v>
      </c>
      <c r="CO47" s="40">
        <f t="shared" si="1"/>
        <v>0</v>
      </c>
      <c r="CP47" s="67"/>
      <c r="CQ47" s="85">
        <v>50206</v>
      </c>
      <c r="CR47" s="40"/>
      <c r="CS47" s="40"/>
      <c r="CT47" s="40"/>
      <c r="CU47" s="40"/>
      <c r="CV47" s="40">
        <f t="shared" si="2"/>
        <v>0</v>
      </c>
      <c r="CW47" s="40"/>
      <c r="CX47" s="85">
        <v>50206</v>
      </c>
      <c r="DC47" s="40">
        <f t="shared" si="3"/>
        <v>0</v>
      </c>
      <c r="DD47" s="85"/>
      <c r="DE47" s="85">
        <v>50206</v>
      </c>
      <c r="DK47" s="85">
        <v>50206</v>
      </c>
      <c r="DM47" s="101"/>
      <c r="DN47" s="40">
        <f t="shared" si="20"/>
        <v>0</v>
      </c>
      <c r="DO47" s="40">
        <f t="shared" si="22"/>
        <v>0</v>
      </c>
      <c r="DQ47" s="85">
        <v>50206</v>
      </c>
      <c r="DS47" s="101"/>
      <c r="DT47" s="40">
        <f t="shared" si="21"/>
        <v>0</v>
      </c>
      <c r="DU47" s="40">
        <f t="shared" si="23"/>
        <v>0</v>
      </c>
      <c r="DW47" s="85">
        <v>50206</v>
      </c>
      <c r="EB47" s="40">
        <f t="shared" si="4"/>
        <v>0</v>
      </c>
      <c r="ED47" s="85">
        <v>50206</v>
      </c>
      <c r="EI47" s="40">
        <f t="shared" si="5"/>
        <v>0</v>
      </c>
      <c r="EK47" s="85">
        <v>50206</v>
      </c>
      <c r="EP47" s="40">
        <f t="shared" si="6"/>
        <v>0</v>
      </c>
      <c r="ER47" s="85">
        <v>50206</v>
      </c>
      <c r="EW47" s="40">
        <f t="shared" si="7"/>
        <v>0</v>
      </c>
    </row>
    <row r="48" spans="2:153" x14ac:dyDescent="0.4">
      <c r="B48" s="85">
        <v>50405</v>
      </c>
      <c r="C48" s="85"/>
      <c r="D48" s="85">
        <v>50389</v>
      </c>
      <c r="E48" s="40">
        <f t="shared" si="8"/>
        <v>0</v>
      </c>
      <c r="F48" s="40">
        <f t="shared" si="9"/>
        <v>0</v>
      </c>
      <c r="G48" s="40">
        <f t="shared" si="10"/>
        <v>0</v>
      </c>
      <c r="H48" s="40">
        <v>0</v>
      </c>
      <c r="I48" s="40">
        <f t="shared" si="11"/>
        <v>0</v>
      </c>
      <c r="J48" s="40"/>
      <c r="L48" s="85">
        <v>50389</v>
      </c>
      <c r="M48" s="40"/>
      <c r="N48" s="101"/>
      <c r="O48" s="40"/>
      <c r="P48" s="101"/>
      <c r="Q48" s="40">
        <f t="shared" si="12"/>
        <v>0</v>
      </c>
      <c r="R48" s="40"/>
      <c r="S48" s="40"/>
      <c r="T48" s="40">
        <f t="shared" si="13"/>
        <v>0</v>
      </c>
      <c r="V48" s="85">
        <v>50389</v>
      </c>
      <c r="W48" s="40"/>
      <c r="X48" s="101"/>
      <c r="Y48" s="40">
        <f t="shared" si="18"/>
        <v>0</v>
      </c>
      <c r="Z48" s="40"/>
      <c r="AA48" s="40">
        <f t="shared" si="14"/>
        <v>0</v>
      </c>
      <c r="AC48" s="85">
        <v>50389</v>
      </c>
      <c r="AD48" s="40"/>
      <c r="AE48" s="40"/>
      <c r="AF48" s="40"/>
      <c r="AG48" s="40"/>
      <c r="AH48" s="40">
        <v>0</v>
      </c>
      <c r="AJ48" s="85">
        <v>50389</v>
      </c>
      <c r="AK48" s="40"/>
      <c r="AL48" s="40"/>
      <c r="AM48" s="40"/>
      <c r="AN48" s="40"/>
      <c r="AO48" s="40">
        <v>0</v>
      </c>
      <c r="AQ48" s="85">
        <v>50389</v>
      </c>
      <c r="AR48" s="40"/>
      <c r="AS48" s="40"/>
      <c r="AT48" s="40"/>
      <c r="AU48" s="40"/>
      <c r="AV48" s="40">
        <v>0</v>
      </c>
      <c r="AX48" s="85">
        <v>50389</v>
      </c>
      <c r="AY48" s="40"/>
      <c r="AZ48" s="40"/>
      <c r="BA48" s="40"/>
      <c r="BB48" s="40">
        <v>0</v>
      </c>
      <c r="BD48" s="85">
        <v>50389</v>
      </c>
      <c r="BE48" s="40"/>
      <c r="BF48" s="87">
        <v>0</v>
      </c>
      <c r="BG48" s="40"/>
      <c r="BH48" s="40">
        <v>0</v>
      </c>
      <c r="BJ48" s="85">
        <v>50389</v>
      </c>
      <c r="BK48" s="40"/>
      <c r="BL48" s="87"/>
      <c r="BM48" s="40">
        <f t="shared" si="19"/>
        <v>0</v>
      </c>
      <c r="BN48" s="40"/>
      <c r="BO48" s="40">
        <f t="shared" si="0"/>
        <v>0</v>
      </c>
      <c r="BP48" s="67"/>
      <c r="BQ48" s="85">
        <v>50389</v>
      </c>
      <c r="BS48" s="40"/>
      <c r="BT48" s="87"/>
      <c r="BV48" s="40">
        <v>0</v>
      </c>
      <c r="BW48" s="67"/>
      <c r="BX48" s="85">
        <v>50389</v>
      </c>
      <c r="BY48" s="40"/>
      <c r="BZ48" s="87"/>
      <c r="CA48" s="40"/>
      <c r="CB48" s="87"/>
      <c r="CC48" s="40"/>
      <c r="CD48" s="87"/>
      <c r="CE48" s="40"/>
      <c r="CF48" s="87"/>
      <c r="CG48" s="40">
        <f t="shared" si="15"/>
        <v>0</v>
      </c>
      <c r="CH48" s="40"/>
      <c r="CI48" s="40">
        <f t="shared" si="16"/>
        <v>0</v>
      </c>
      <c r="CJ48" s="67"/>
      <c r="CK48" s="85">
        <v>50389</v>
      </c>
      <c r="CL48" s="40"/>
      <c r="CM48" s="87"/>
      <c r="CN48" s="40">
        <f t="shared" si="17"/>
        <v>0</v>
      </c>
      <c r="CO48" s="40">
        <f t="shared" si="1"/>
        <v>0</v>
      </c>
      <c r="CP48" s="67"/>
      <c r="CQ48" s="85">
        <v>50389</v>
      </c>
      <c r="CR48" s="40"/>
      <c r="CS48" s="40"/>
      <c r="CT48" s="40"/>
      <c r="CU48" s="40"/>
      <c r="CV48" s="40">
        <f t="shared" si="2"/>
        <v>0</v>
      </c>
      <c r="CW48" s="40"/>
      <c r="CX48" s="85">
        <v>50389</v>
      </c>
      <c r="DC48" s="40">
        <f t="shared" si="3"/>
        <v>0</v>
      </c>
      <c r="DD48" s="85"/>
      <c r="DE48" s="85">
        <v>50389</v>
      </c>
      <c r="DK48" s="85">
        <v>50389</v>
      </c>
      <c r="DM48" s="101"/>
      <c r="DN48" s="40">
        <f t="shared" si="20"/>
        <v>0</v>
      </c>
      <c r="DO48" s="40">
        <f t="shared" si="22"/>
        <v>0</v>
      </c>
      <c r="DQ48" s="85">
        <v>50389</v>
      </c>
      <c r="DS48" s="101"/>
      <c r="DT48" s="40">
        <f t="shared" si="21"/>
        <v>0</v>
      </c>
      <c r="DU48" s="40">
        <f t="shared" si="23"/>
        <v>0</v>
      </c>
      <c r="DW48" s="85">
        <v>50389</v>
      </c>
      <c r="EB48" s="40">
        <f t="shared" si="4"/>
        <v>0</v>
      </c>
      <c r="ED48" s="85">
        <v>50389</v>
      </c>
      <c r="EI48" s="40">
        <f t="shared" si="5"/>
        <v>0</v>
      </c>
      <c r="EK48" s="85">
        <v>50389</v>
      </c>
      <c r="EP48" s="40">
        <f t="shared" si="6"/>
        <v>0</v>
      </c>
      <c r="ER48" s="85">
        <v>50389</v>
      </c>
      <c r="EW48" s="40">
        <f t="shared" si="7"/>
        <v>0</v>
      </c>
    </row>
    <row r="49" spans="2:153" x14ac:dyDescent="0.4">
      <c r="B49" s="85">
        <v>50586</v>
      </c>
      <c r="C49" s="85"/>
      <c r="D49" s="85">
        <v>50571</v>
      </c>
      <c r="E49" s="40">
        <f t="shared" si="8"/>
        <v>0</v>
      </c>
      <c r="F49" s="40">
        <f t="shared" si="9"/>
        <v>0</v>
      </c>
      <c r="G49" s="40">
        <f t="shared" si="10"/>
        <v>0</v>
      </c>
      <c r="H49" s="40">
        <v>0</v>
      </c>
      <c r="I49" s="40">
        <f t="shared" si="11"/>
        <v>0</v>
      </c>
      <c r="J49" s="40">
        <f>SUM(I48:I49)</f>
        <v>0</v>
      </c>
      <c r="L49" s="85">
        <v>50571</v>
      </c>
      <c r="M49" s="40"/>
      <c r="N49" s="101"/>
      <c r="O49" s="40"/>
      <c r="P49" s="101"/>
      <c r="Q49" s="40">
        <f t="shared" si="12"/>
        <v>0</v>
      </c>
      <c r="R49" s="40"/>
      <c r="S49" s="40"/>
      <c r="T49" s="40">
        <f t="shared" si="13"/>
        <v>0</v>
      </c>
      <c r="V49" s="85">
        <v>50571</v>
      </c>
      <c r="W49" s="40"/>
      <c r="X49" s="101"/>
      <c r="Y49" s="40">
        <f t="shared" si="18"/>
        <v>0</v>
      </c>
      <c r="Z49" s="40"/>
      <c r="AA49" s="40">
        <f t="shared" si="14"/>
        <v>0</v>
      </c>
      <c r="AC49" s="85">
        <v>50571</v>
      </c>
      <c r="AD49" s="40"/>
      <c r="AE49" s="40"/>
      <c r="AF49" s="40"/>
      <c r="AG49" s="40"/>
      <c r="AH49" s="40">
        <v>0</v>
      </c>
      <c r="AJ49" s="85">
        <v>50571</v>
      </c>
      <c r="AK49" s="40"/>
      <c r="AL49" s="40"/>
      <c r="AM49" s="40"/>
      <c r="AN49" s="40"/>
      <c r="AO49" s="40">
        <v>0</v>
      </c>
      <c r="AQ49" s="85">
        <v>50571</v>
      </c>
      <c r="AR49" s="40"/>
      <c r="AS49" s="40"/>
      <c r="AT49" s="40"/>
      <c r="AU49" s="40"/>
      <c r="AV49" s="40">
        <v>0</v>
      </c>
      <c r="AX49" s="85">
        <v>50571</v>
      </c>
      <c r="AY49" s="40"/>
      <c r="AZ49" s="40"/>
      <c r="BA49" s="40"/>
      <c r="BB49" s="40">
        <v>0</v>
      </c>
      <c r="BD49" s="85">
        <v>50571</v>
      </c>
      <c r="BE49" s="40"/>
      <c r="BF49" s="87">
        <v>0</v>
      </c>
      <c r="BG49" s="40"/>
      <c r="BH49" s="40">
        <v>0</v>
      </c>
      <c r="BJ49" s="85">
        <v>50571</v>
      </c>
      <c r="BK49" s="40"/>
      <c r="BL49" s="87"/>
      <c r="BM49" s="40">
        <f t="shared" si="19"/>
        <v>0</v>
      </c>
      <c r="BN49" s="40"/>
      <c r="BO49" s="40">
        <f t="shared" si="0"/>
        <v>0</v>
      </c>
      <c r="BP49" s="67"/>
      <c r="BQ49" s="85">
        <v>50571</v>
      </c>
      <c r="BS49" s="40"/>
      <c r="BT49" s="87"/>
      <c r="BV49" s="40">
        <v>0</v>
      </c>
      <c r="BW49" s="67"/>
      <c r="BX49" s="85">
        <v>50571</v>
      </c>
      <c r="BY49" s="40"/>
      <c r="BZ49" s="87"/>
      <c r="CA49" s="40"/>
      <c r="CB49" s="87"/>
      <c r="CC49" s="40"/>
      <c r="CD49" s="87"/>
      <c r="CE49" s="40"/>
      <c r="CF49" s="87"/>
      <c r="CG49" s="40">
        <f t="shared" si="15"/>
        <v>0</v>
      </c>
      <c r="CH49" s="40"/>
      <c r="CI49" s="40">
        <f t="shared" si="16"/>
        <v>0</v>
      </c>
      <c r="CJ49" s="67"/>
      <c r="CK49" s="85">
        <v>50571</v>
      </c>
      <c r="CL49" s="40"/>
      <c r="CM49" s="87"/>
      <c r="CN49" s="40">
        <f t="shared" si="17"/>
        <v>0</v>
      </c>
      <c r="CO49" s="40">
        <f t="shared" si="1"/>
        <v>0</v>
      </c>
      <c r="CP49" s="67"/>
      <c r="CQ49" s="85">
        <v>50571</v>
      </c>
      <c r="CR49" s="40"/>
      <c r="CS49" s="40"/>
      <c r="CT49" s="40"/>
      <c r="CU49" s="40"/>
      <c r="CV49" s="40">
        <f t="shared" si="2"/>
        <v>0</v>
      </c>
      <c r="CW49" s="40"/>
      <c r="CX49" s="85">
        <v>50571</v>
      </c>
      <c r="DC49" s="40">
        <f t="shared" si="3"/>
        <v>0</v>
      </c>
      <c r="DD49" s="85"/>
      <c r="DE49" s="85">
        <v>50571</v>
      </c>
      <c r="DK49" s="85">
        <v>50571</v>
      </c>
      <c r="DM49" s="101"/>
      <c r="DN49" s="40">
        <f t="shared" si="20"/>
        <v>0</v>
      </c>
      <c r="DO49" s="40">
        <f t="shared" si="22"/>
        <v>0</v>
      </c>
      <c r="DQ49" s="85">
        <v>50571</v>
      </c>
      <c r="DS49" s="101"/>
      <c r="DT49" s="40">
        <f t="shared" si="21"/>
        <v>0</v>
      </c>
      <c r="DU49" s="40">
        <f t="shared" si="23"/>
        <v>0</v>
      </c>
      <c r="DW49" s="85">
        <v>50571</v>
      </c>
      <c r="EB49" s="40">
        <f t="shared" si="4"/>
        <v>0</v>
      </c>
      <c r="ED49" s="85">
        <v>50571</v>
      </c>
      <c r="EI49" s="40">
        <f t="shared" si="5"/>
        <v>0</v>
      </c>
      <c r="EK49" s="85">
        <v>50571</v>
      </c>
      <c r="EP49" s="40">
        <f t="shared" si="6"/>
        <v>0</v>
      </c>
      <c r="ER49" s="85">
        <v>50571</v>
      </c>
      <c r="EW49" s="40">
        <f t="shared" si="7"/>
        <v>0</v>
      </c>
    </row>
    <row r="50" spans="2:153" x14ac:dyDescent="0.4">
      <c r="B50" s="85">
        <v>50770</v>
      </c>
      <c r="C50" s="85"/>
      <c r="D50" s="85">
        <v>50754</v>
      </c>
      <c r="E50" s="40">
        <f t="shared" si="8"/>
        <v>0</v>
      </c>
      <c r="F50" s="40">
        <f t="shared" si="9"/>
        <v>0</v>
      </c>
      <c r="G50" s="40">
        <f t="shared" si="10"/>
        <v>0</v>
      </c>
      <c r="H50" s="40">
        <v>0</v>
      </c>
      <c r="I50" s="40">
        <f t="shared" si="11"/>
        <v>0</v>
      </c>
      <c r="J50" s="40"/>
      <c r="L50" s="85">
        <v>50754</v>
      </c>
      <c r="M50" s="40"/>
      <c r="N50" s="101"/>
      <c r="O50" s="40"/>
      <c r="P50" s="101"/>
      <c r="Q50" s="40">
        <f t="shared" si="12"/>
        <v>0</v>
      </c>
      <c r="R50" s="40"/>
      <c r="S50" s="40"/>
      <c r="T50" s="40">
        <f t="shared" si="13"/>
        <v>0</v>
      </c>
      <c r="V50" s="85">
        <v>50754</v>
      </c>
      <c r="W50" s="40"/>
      <c r="X50" s="101"/>
      <c r="Y50" s="40">
        <f t="shared" si="18"/>
        <v>0</v>
      </c>
      <c r="Z50" s="40"/>
      <c r="AA50" s="40">
        <f t="shared" si="14"/>
        <v>0</v>
      </c>
      <c r="AC50" s="85">
        <v>50754</v>
      </c>
      <c r="AD50" s="40"/>
      <c r="AE50" s="40"/>
      <c r="AF50" s="40"/>
      <c r="AG50" s="40"/>
      <c r="AH50" s="40">
        <v>0</v>
      </c>
      <c r="AJ50" s="85">
        <v>50754</v>
      </c>
      <c r="AK50" s="40"/>
      <c r="AL50" s="40"/>
      <c r="AM50" s="40"/>
      <c r="AN50" s="40"/>
      <c r="AO50" s="40">
        <v>0</v>
      </c>
      <c r="AQ50" s="85">
        <v>50754</v>
      </c>
      <c r="AR50" s="40"/>
      <c r="AS50" s="40"/>
      <c r="AT50" s="40"/>
      <c r="AU50" s="40"/>
      <c r="AV50" s="40">
        <v>0</v>
      </c>
      <c r="AX50" s="85">
        <v>50754</v>
      </c>
      <c r="AY50" s="40"/>
      <c r="AZ50" s="40"/>
      <c r="BA50" s="40"/>
      <c r="BB50" s="40">
        <v>0</v>
      </c>
      <c r="BD50" s="85">
        <v>50754</v>
      </c>
      <c r="BE50" s="40"/>
      <c r="BF50" s="87">
        <v>0</v>
      </c>
      <c r="BG50" s="40"/>
      <c r="BH50" s="40">
        <v>0</v>
      </c>
      <c r="BJ50" s="85">
        <v>50754</v>
      </c>
      <c r="BK50" s="40"/>
      <c r="BL50" s="87"/>
      <c r="BM50" s="40">
        <f t="shared" si="19"/>
        <v>0</v>
      </c>
      <c r="BN50" s="40"/>
      <c r="BO50" s="40">
        <f t="shared" si="0"/>
        <v>0</v>
      </c>
      <c r="BP50" s="67"/>
      <c r="BQ50" s="85">
        <v>50754</v>
      </c>
      <c r="BS50" s="40"/>
      <c r="BT50" s="87"/>
      <c r="BV50" s="40">
        <v>0</v>
      </c>
      <c r="BW50" s="67"/>
      <c r="BX50" s="85">
        <v>50754</v>
      </c>
      <c r="BY50" s="40"/>
      <c r="BZ50" s="87"/>
      <c r="CA50" s="40"/>
      <c r="CB50" s="87"/>
      <c r="CC50" s="40"/>
      <c r="CD50" s="87"/>
      <c r="CE50" s="40"/>
      <c r="CF50" s="87"/>
      <c r="CG50" s="40">
        <f t="shared" si="15"/>
        <v>0</v>
      </c>
      <c r="CH50" s="40"/>
      <c r="CI50" s="40">
        <f t="shared" si="16"/>
        <v>0</v>
      </c>
      <c r="CJ50" s="67"/>
      <c r="CK50" s="85">
        <v>50754</v>
      </c>
      <c r="CL50" s="40"/>
      <c r="CM50" s="87"/>
      <c r="CN50" s="40">
        <f t="shared" si="17"/>
        <v>0</v>
      </c>
      <c r="CO50" s="40">
        <f t="shared" si="1"/>
        <v>0</v>
      </c>
      <c r="CP50" s="67"/>
      <c r="CQ50" s="85">
        <v>50754</v>
      </c>
      <c r="CR50" s="40"/>
      <c r="CS50" s="40"/>
      <c r="CT50" s="40"/>
      <c r="CU50" s="40"/>
      <c r="CV50" s="40">
        <f t="shared" si="2"/>
        <v>0</v>
      </c>
      <c r="CW50" s="40"/>
      <c r="CX50" s="85">
        <v>50754</v>
      </c>
      <c r="DC50" s="40">
        <f t="shared" si="3"/>
        <v>0</v>
      </c>
      <c r="DD50" s="85"/>
      <c r="DE50" s="85">
        <v>50754</v>
      </c>
      <c r="DK50" s="85">
        <v>50754</v>
      </c>
      <c r="DM50" s="101"/>
      <c r="DN50" s="40">
        <f t="shared" si="20"/>
        <v>0</v>
      </c>
      <c r="DO50" s="40">
        <f t="shared" si="22"/>
        <v>0</v>
      </c>
      <c r="DQ50" s="85">
        <v>50754</v>
      </c>
      <c r="DS50" s="101"/>
      <c r="DT50" s="40">
        <f t="shared" si="21"/>
        <v>0</v>
      </c>
      <c r="DU50" s="40">
        <f t="shared" si="23"/>
        <v>0</v>
      </c>
      <c r="DW50" s="85">
        <v>50754</v>
      </c>
      <c r="EB50" s="40">
        <f t="shared" si="4"/>
        <v>0</v>
      </c>
      <c r="ED50" s="85">
        <v>50754</v>
      </c>
      <c r="EI50" s="40">
        <f t="shared" si="5"/>
        <v>0</v>
      </c>
      <c r="EK50" s="85">
        <v>50754</v>
      </c>
      <c r="EP50" s="40">
        <f t="shared" si="6"/>
        <v>0</v>
      </c>
      <c r="ER50" s="85">
        <v>50754</v>
      </c>
      <c r="EW50" s="40">
        <f t="shared" si="7"/>
        <v>0</v>
      </c>
    </row>
    <row r="51" spans="2:153" x14ac:dyDescent="0.4">
      <c r="B51" s="85">
        <v>50951</v>
      </c>
      <c r="C51" s="85"/>
      <c r="D51" s="85">
        <v>50936</v>
      </c>
      <c r="E51" s="40">
        <f t="shared" si="8"/>
        <v>0</v>
      </c>
      <c r="F51" s="40">
        <f t="shared" si="9"/>
        <v>0</v>
      </c>
      <c r="G51" s="40">
        <f t="shared" si="10"/>
        <v>0</v>
      </c>
      <c r="H51" s="40">
        <v>0</v>
      </c>
      <c r="I51" s="40">
        <f t="shared" si="11"/>
        <v>0</v>
      </c>
      <c r="J51" s="40">
        <f>SUM(I50:I51)</f>
        <v>0</v>
      </c>
      <c r="L51" s="85">
        <v>50936</v>
      </c>
      <c r="M51" s="40"/>
      <c r="N51" s="101"/>
      <c r="O51" s="40"/>
      <c r="P51" s="101"/>
      <c r="Q51" s="40">
        <f t="shared" si="12"/>
        <v>0</v>
      </c>
      <c r="R51" s="40"/>
      <c r="S51" s="40"/>
      <c r="T51" s="40">
        <f t="shared" si="13"/>
        <v>0</v>
      </c>
      <c r="V51" s="85">
        <v>50936</v>
      </c>
      <c r="W51" s="40"/>
      <c r="X51" s="101"/>
      <c r="Y51" s="40">
        <f t="shared" si="18"/>
        <v>0</v>
      </c>
      <c r="Z51" s="40"/>
      <c r="AA51" s="40">
        <f t="shared" si="14"/>
        <v>0</v>
      </c>
      <c r="AC51" s="85">
        <v>50936</v>
      </c>
      <c r="AD51" s="40"/>
      <c r="AE51" s="40"/>
      <c r="AF51" s="40"/>
      <c r="AG51" s="40"/>
      <c r="AH51" s="40">
        <v>0</v>
      </c>
      <c r="AJ51" s="85">
        <v>50936</v>
      </c>
      <c r="AK51" s="40"/>
      <c r="AL51" s="40"/>
      <c r="AM51" s="40"/>
      <c r="AN51" s="40"/>
      <c r="AO51" s="40">
        <v>0</v>
      </c>
      <c r="AQ51" s="85">
        <v>50936</v>
      </c>
      <c r="AR51" s="40"/>
      <c r="AS51" s="40"/>
      <c r="AT51" s="40"/>
      <c r="AU51" s="40"/>
      <c r="AV51" s="40">
        <v>0</v>
      </c>
      <c r="AX51" s="85">
        <v>50936</v>
      </c>
      <c r="AY51" s="40"/>
      <c r="AZ51" s="40"/>
      <c r="BA51" s="40"/>
      <c r="BB51" s="40">
        <v>0</v>
      </c>
      <c r="BD51" s="85">
        <v>50936</v>
      </c>
      <c r="BE51" s="40"/>
      <c r="BF51" s="87">
        <v>0</v>
      </c>
      <c r="BG51" s="40"/>
      <c r="BH51" s="40">
        <v>0</v>
      </c>
      <c r="BJ51" s="85">
        <v>50936</v>
      </c>
      <c r="BK51" s="40"/>
      <c r="BL51" s="87"/>
      <c r="BM51" s="40">
        <f t="shared" si="19"/>
        <v>0</v>
      </c>
      <c r="BN51" s="40"/>
      <c r="BO51" s="40">
        <f t="shared" si="0"/>
        <v>0</v>
      </c>
      <c r="BP51" s="67"/>
      <c r="BQ51" s="85">
        <v>50936</v>
      </c>
      <c r="BS51" s="40"/>
      <c r="BT51" s="87"/>
      <c r="BV51" s="40">
        <v>0</v>
      </c>
      <c r="BW51" s="67"/>
      <c r="BX51" s="85">
        <v>50936</v>
      </c>
      <c r="BY51" s="40"/>
      <c r="BZ51" s="87"/>
      <c r="CA51" s="40"/>
      <c r="CB51" s="87"/>
      <c r="CC51" s="40"/>
      <c r="CD51" s="87"/>
      <c r="CE51" s="40"/>
      <c r="CF51" s="87"/>
      <c r="CG51" s="40">
        <f t="shared" si="15"/>
        <v>0</v>
      </c>
      <c r="CH51" s="40"/>
      <c r="CI51" s="40">
        <f t="shared" si="16"/>
        <v>0</v>
      </c>
      <c r="CJ51" s="67"/>
      <c r="CK51" s="85">
        <v>50936</v>
      </c>
      <c r="CL51" s="40"/>
      <c r="CM51" s="87"/>
      <c r="CN51" s="40">
        <f t="shared" si="17"/>
        <v>0</v>
      </c>
      <c r="CO51" s="40">
        <f t="shared" si="1"/>
        <v>0</v>
      </c>
      <c r="CP51" s="67"/>
      <c r="CQ51" s="85">
        <v>50936</v>
      </c>
      <c r="CR51" s="40"/>
      <c r="CS51" s="40"/>
      <c r="CT51" s="40"/>
      <c r="CU51" s="40"/>
      <c r="CV51" s="40">
        <f t="shared" si="2"/>
        <v>0</v>
      </c>
      <c r="CW51" s="40"/>
      <c r="CX51" s="85">
        <v>50936</v>
      </c>
      <c r="DC51" s="40">
        <f t="shared" si="3"/>
        <v>0</v>
      </c>
      <c r="DD51" s="85"/>
      <c r="DE51" s="85">
        <v>50936</v>
      </c>
      <c r="DK51" s="85">
        <v>50936</v>
      </c>
      <c r="DM51" s="101"/>
      <c r="DN51" s="40">
        <f t="shared" si="20"/>
        <v>0</v>
      </c>
      <c r="DO51" s="40">
        <f t="shared" si="22"/>
        <v>0</v>
      </c>
      <c r="DQ51" s="85">
        <v>50936</v>
      </c>
      <c r="DS51" s="101"/>
      <c r="DT51" s="40">
        <f t="shared" si="21"/>
        <v>0</v>
      </c>
      <c r="DU51" s="40">
        <f t="shared" si="23"/>
        <v>0</v>
      </c>
      <c r="DW51" s="85">
        <v>50936</v>
      </c>
      <c r="EB51" s="40">
        <f t="shared" si="4"/>
        <v>0</v>
      </c>
      <c r="ED51" s="85">
        <v>50936</v>
      </c>
      <c r="EI51" s="40">
        <f t="shared" si="5"/>
        <v>0</v>
      </c>
      <c r="EK51" s="85">
        <v>50936</v>
      </c>
      <c r="EP51" s="40">
        <f t="shared" si="6"/>
        <v>0</v>
      </c>
      <c r="ER51" s="85">
        <v>50936</v>
      </c>
      <c r="EW51" s="40">
        <f t="shared" si="7"/>
        <v>0</v>
      </c>
    </row>
    <row r="52" spans="2:153" x14ac:dyDescent="0.4">
      <c r="B52" s="85">
        <v>51135</v>
      </c>
      <c r="C52" s="85"/>
      <c r="D52" s="85">
        <v>51119</v>
      </c>
      <c r="E52" s="40">
        <f t="shared" si="8"/>
        <v>0</v>
      </c>
      <c r="F52" s="40">
        <f t="shared" si="9"/>
        <v>0</v>
      </c>
      <c r="G52" s="40">
        <f t="shared" si="10"/>
        <v>0</v>
      </c>
      <c r="H52" s="40">
        <v>0</v>
      </c>
      <c r="I52" s="40">
        <f t="shared" si="11"/>
        <v>0</v>
      </c>
      <c r="J52" s="40"/>
      <c r="L52" s="85">
        <v>51119</v>
      </c>
      <c r="M52" s="40"/>
      <c r="N52" s="101"/>
      <c r="O52" s="40"/>
      <c r="P52" s="101"/>
      <c r="Q52" s="40">
        <f t="shared" si="12"/>
        <v>0</v>
      </c>
      <c r="R52" s="40"/>
      <c r="S52" s="40"/>
      <c r="T52" s="40">
        <f t="shared" si="13"/>
        <v>0</v>
      </c>
      <c r="V52" s="85">
        <v>51119</v>
      </c>
      <c r="W52" s="40"/>
      <c r="X52" s="101"/>
      <c r="Y52" s="40">
        <f t="shared" si="18"/>
        <v>0</v>
      </c>
      <c r="Z52" s="40"/>
      <c r="AA52" s="40">
        <f t="shared" si="14"/>
        <v>0</v>
      </c>
      <c r="AC52" s="85">
        <v>51119</v>
      </c>
      <c r="AD52" s="40"/>
      <c r="AE52" s="40"/>
      <c r="AF52" s="40"/>
      <c r="AG52" s="40"/>
      <c r="AH52" s="40">
        <v>0</v>
      </c>
      <c r="AJ52" s="85">
        <v>51119</v>
      </c>
      <c r="AK52" s="40"/>
      <c r="AL52" s="40"/>
      <c r="AM52" s="40"/>
      <c r="AN52" s="40"/>
      <c r="AO52" s="40">
        <v>0</v>
      </c>
      <c r="AQ52" s="85">
        <v>51119</v>
      </c>
      <c r="AR52" s="40"/>
      <c r="AS52" s="40"/>
      <c r="AT52" s="40"/>
      <c r="AU52" s="40"/>
      <c r="AV52" s="40">
        <v>0</v>
      </c>
      <c r="AX52" s="85">
        <v>51119</v>
      </c>
      <c r="AY52" s="40"/>
      <c r="AZ52" s="40"/>
      <c r="BA52" s="40"/>
      <c r="BB52" s="40">
        <v>0</v>
      </c>
      <c r="BD52" s="85">
        <v>51119</v>
      </c>
      <c r="BE52" s="40"/>
      <c r="BF52" s="87">
        <v>0</v>
      </c>
      <c r="BG52" s="40"/>
      <c r="BH52" s="40">
        <v>0</v>
      </c>
      <c r="BJ52" s="85">
        <v>51119</v>
      </c>
      <c r="BK52" s="40"/>
      <c r="BL52" s="87"/>
      <c r="BM52" s="40">
        <f t="shared" si="19"/>
        <v>0</v>
      </c>
      <c r="BN52" s="40"/>
      <c r="BO52" s="40">
        <f t="shared" si="0"/>
        <v>0</v>
      </c>
      <c r="BP52" s="67"/>
      <c r="BQ52" s="85">
        <v>51119</v>
      </c>
      <c r="BS52" s="40"/>
      <c r="BT52" s="87"/>
      <c r="BV52" s="40">
        <v>0</v>
      </c>
      <c r="BW52" s="67"/>
      <c r="BX52" s="85">
        <v>51119</v>
      </c>
      <c r="BY52" s="40"/>
      <c r="BZ52" s="87"/>
      <c r="CA52" s="40"/>
      <c r="CB52" s="87"/>
      <c r="CC52" s="40"/>
      <c r="CD52" s="87"/>
      <c r="CE52" s="40"/>
      <c r="CF52" s="87"/>
      <c r="CG52" s="40">
        <f t="shared" si="15"/>
        <v>0</v>
      </c>
      <c r="CH52" s="40"/>
      <c r="CI52" s="40">
        <f t="shared" si="16"/>
        <v>0</v>
      </c>
      <c r="CJ52" s="67"/>
      <c r="CK52" s="85">
        <v>51119</v>
      </c>
      <c r="CL52" s="40"/>
      <c r="CM52" s="87"/>
      <c r="CN52" s="40">
        <f t="shared" si="17"/>
        <v>0</v>
      </c>
      <c r="CO52" s="40">
        <f t="shared" si="1"/>
        <v>0</v>
      </c>
      <c r="CP52" s="67"/>
      <c r="CQ52" s="85">
        <v>51119</v>
      </c>
      <c r="CR52" s="40"/>
      <c r="CS52" s="40"/>
      <c r="CT52" s="40"/>
      <c r="CU52" s="40"/>
      <c r="CV52" s="40">
        <f t="shared" si="2"/>
        <v>0</v>
      </c>
      <c r="CW52" s="40"/>
      <c r="CX52" s="85">
        <v>51119</v>
      </c>
      <c r="DC52" s="40">
        <f t="shared" si="3"/>
        <v>0</v>
      </c>
      <c r="DD52" s="85"/>
      <c r="DE52" s="85">
        <v>51119</v>
      </c>
      <c r="DK52" s="85">
        <v>51119</v>
      </c>
      <c r="DM52" s="101"/>
      <c r="DN52" s="40">
        <f t="shared" si="20"/>
        <v>0</v>
      </c>
      <c r="DO52" s="40">
        <f t="shared" si="22"/>
        <v>0</v>
      </c>
      <c r="DQ52" s="85">
        <v>51119</v>
      </c>
      <c r="DS52" s="101"/>
      <c r="DT52" s="40">
        <f t="shared" si="21"/>
        <v>0</v>
      </c>
      <c r="DU52" s="40">
        <f t="shared" si="23"/>
        <v>0</v>
      </c>
      <c r="DW52" s="85">
        <v>51119</v>
      </c>
      <c r="EB52" s="40">
        <f t="shared" si="4"/>
        <v>0</v>
      </c>
      <c r="ED52" s="85">
        <v>51119</v>
      </c>
      <c r="EI52" s="40">
        <f t="shared" si="5"/>
        <v>0</v>
      </c>
      <c r="EK52" s="85">
        <v>51119</v>
      </c>
      <c r="EP52" s="40">
        <f t="shared" si="6"/>
        <v>0</v>
      </c>
      <c r="ER52" s="85">
        <v>51119</v>
      </c>
      <c r="EW52" s="40">
        <f t="shared" si="7"/>
        <v>0</v>
      </c>
    </row>
    <row r="53" spans="2:153" x14ac:dyDescent="0.4">
      <c r="B53" s="85">
        <v>51317</v>
      </c>
      <c r="C53" s="85"/>
      <c r="D53" s="85">
        <v>51302</v>
      </c>
      <c r="E53" s="40">
        <f t="shared" si="8"/>
        <v>0</v>
      </c>
      <c r="F53" s="40">
        <f t="shared" si="9"/>
        <v>0</v>
      </c>
      <c r="G53" s="40">
        <f t="shared" si="10"/>
        <v>0</v>
      </c>
      <c r="H53" s="40">
        <v>0</v>
      </c>
      <c r="I53" s="40">
        <f t="shared" si="11"/>
        <v>0</v>
      </c>
      <c r="J53" s="40">
        <f>SUM(I52:I53)</f>
        <v>0</v>
      </c>
      <c r="L53" s="85">
        <v>51302</v>
      </c>
      <c r="M53" s="40"/>
      <c r="N53" s="101"/>
      <c r="O53" s="40"/>
      <c r="P53" s="101"/>
      <c r="Q53" s="40">
        <f t="shared" si="12"/>
        <v>0</v>
      </c>
      <c r="R53" s="40"/>
      <c r="S53" s="40"/>
      <c r="T53" s="40">
        <f t="shared" si="13"/>
        <v>0</v>
      </c>
      <c r="V53" s="85">
        <v>51302</v>
      </c>
      <c r="W53" s="40"/>
      <c r="X53" s="101"/>
      <c r="Y53" s="40">
        <f>(W53+Z53)*X53/2+Y54</f>
        <v>0</v>
      </c>
      <c r="Z53" s="40"/>
      <c r="AA53" s="40">
        <f t="shared" si="14"/>
        <v>0</v>
      </c>
      <c r="AC53" s="85">
        <v>51302</v>
      </c>
      <c r="AD53" s="40"/>
      <c r="AE53" s="40"/>
      <c r="AF53" s="40"/>
      <c r="AG53" s="40"/>
      <c r="AH53" s="40">
        <v>0</v>
      </c>
      <c r="AJ53" s="85">
        <v>51302</v>
      </c>
      <c r="AK53" s="40"/>
      <c r="AL53" s="40"/>
      <c r="AM53" s="40"/>
      <c r="AN53" s="40"/>
      <c r="AO53" s="40">
        <v>0</v>
      </c>
      <c r="AQ53" s="85">
        <v>51302</v>
      </c>
      <c r="AR53" s="40"/>
      <c r="AS53" s="40"/>
      <c r="AT53" s="40"/>
      <c r="AU53" s="40"/>
      <c r="AV53" s="40">
        <v>0</v>
      </c>
      <c r="AX53" s="85">
        <v>51302</v>
      </c>
      <c r="AY53" s="40"/>
      <c r="AZ53" s="40"/>
      <c r="BA53" s="40"/>
      <c r="BB53" s="40">
        <v>0</v>
      </c>
      <c r="BD53" s="85">
        <v>51302</v>
      </c>
      <c r="BE53" s="40"/>
      <c r="BF53" s="87">
        <v>0</v>
      </c>
      <c r="BG53" s="40"/>
      <c r="BH53" s="40">
        <v>0</v>
      </c>
      <c r="BJ53" s="85">
        <v>51302</v>
      </c>
      <c r="BK53" s="40"/>
      <c r="BL53" s="87"/>
      <c r="BM53" s="40">
        <f t="shared" si="19"/>
        <v>0</v>
      </c>
      <c r="BN53" s="40"/>
      <c r="BO53" s="40">
        <f t="shared" si="0"/>
        <v>0</v>
      </c>
      <c r="BP53" s="67"/>
      <c r="BQ53" s="85">
        <v>51302</v>
      </c>
      <c r="BS53" s="40"/>
      <c r="BT53" s="87"/>
      <c r="BV53" s="40">
        <v>0</v>
      </c>
      <c r="BW53" s="67"/>
      <c r="BX53" s="85">
        <v>51302</v>
      </c>
      <c r="BY53" s="40"/>
      <c r="BZ53" s="87"/>
      <c r="CA53" s="40"/>
      <c r="CB53" s="87"/>
      <c r="CC53" s="40"/>
      <c r="CD53" s="87"/>
      <c r="CE53" s="40"/>
      <c r="CF53" s="87"/>
      <c r="CG53" s="40">
        <f t="shared" si="15"/>
        <v>0</v>
      </c>
      <c r="CH53" s="40"/>
      <c r="CI53" s="40">
        <f t="shared" si="16"/>
        <v>0</v>
      </c>
      <c r="CJ53" s="67"/>
      <c r="CK53" s="85">
        <v>51302</v>
      </c>
      <c r="CL53" s="40"/>
      <c r="CM53" s="87"/>
      <c r="CN53" s="40">
        <f t="shared" si="17"/>
        <v>0</v>
      </c>
      <c r="CO53" s="40">
        <f t="shared" si="1"/>
        <v>0</v>
      </c>
      <c r="CP53" s="67"/>
      <c r="CQ53" s="85">
        <v>51302</v>
      </c>
      <c r="CR53" s="40"/>
      <c r="CS53" s="40"/>
      <c r="CT53" s="40"/>
      <c r="CU53" s="40"/>
      <c r="CV53" s="40">
        <f t="shared" si="2"/>
        <v>0</v>
      </c>
      <c r="CW53" s="40"/>
      <c r="CX53" s="85">
        <v>51302</v>
      </c>
      <c r="DC53" s="40">
        <f t="shared" si="3"/>
        <v>0</v>
      </c>
      <c r="DD53" s="85"/>
      <c r="DE53" s="85">
        <v>51302</v>
      </c>
      <c r="DK53" s="85">
        <v>51302</v>
      </c>
      <c r="DM53" s="101"/>
      <c r="DN53" s="40">
        <f t="shared" si="20"/>
        <v>0</v>
      </c>
      <c r="DO53" s="40">
        <f t="shared" si="22"/>
        <v>0</v>
      </c>
      <c r="DQ53" s="85">
        <v>51302</v>
      </c>
      <c r="DS53" s="101"/>
      <c r="DT53" s="40">
        <f t="shared" si="21"/>
        <v>0</v>
      </c>
      <c r="DU53" s="40">
        <f t="shared" si="23"/>
        <v>0</v>
      </c>
      <c r="DW53" s="85">
        <v>51302</v>
      </c>
      <c r="EB53" s="40">
        <f t="shared" si="4"/>
        <v>0</v>
      </c>
      <c r="ED53" s="85">
        <v>51302</v>
      </c>
      <c r="EI53" s="40">
        <f t="shared" si="5"/>
        <v>0</v>
      </c>
      <c r="EK53" s="85">
        <v>51302</v>
      </c>
      <c r="EP53" s="40">
        <f t="shared" si="6"/>
        <v>0</v>
      </c>
      <c r="ER53" s="85">
        <v>51302</v>
      </c>
      <c r="EW53" s="40">
        <f t="shared" si="7"/>
        <v>0</v>
      </c>
    </row>
    <row r="54" spans="2:153" x14ac:dyDescent="0.4">
      <c r="B54" s="85">
        <v>51501</v>
      </c>
      <c r="C54" s="85"/>
      <c r="D54" s="85">
        <v>51485</v>
      </c>
      <c r="E54" s="40">
        <f t="shared" si="8"/>
        <v>0</v>
      </c>
      <c r="F54" s="40">
        <f t="shared" si="9"/>
        <v>0</v>
      </c>
      <c r="G54" s="40">
        <f t="shared" si="10"/>
        <v>0</v>
      </c>
      <c r="H54" s="40">
        <v>0</v>
      </c>
      <c r="I54" s="40">
        <f t="shared" si="11"/>
        <v>0</v>
      </c>
      <c r="J54" s="40"/>
      <c r="L54" s="85">
        <v>51485</v>
      </c>
      <c r="M54" s="40"/>
      <c r="N54" s="101"/>
      <c r="O54" s="40"/>
      <c r="P54" s="101"/>
      <c r="Q54" s="40">
        <f t="shared" si="12"/>
        <v>0</v>
      </c>
      <c r="R54" s="40"/>
      <c r="S54" s="40"/>
      <c r="T54" s="40">
        <f t="shared" si="13"/>
        <v>0</v>
      </c>
      <c r="V54" s="85">
        <v>51485</v>
      </c>
      <c r="W54" s="40"/>
      <c r="X54" s="101"/>
      <c r="Y54" s="40"/>
      <c r="Z54" s="40"/>
      <c r="AA54" s="40">
        <f t="shared" si="14"/>
        <v>0</v>
      </c>
      <c r="AC54" s="85">
        <v>51485</v>
      </c>
      <c r="AD54" s="40"/>
      <c r="AE54" s="40"/>
      <c r="AF54" s="40"/>
      <c r="AG54" s="40"/>
      <c r="AH54" s="40">
        <v>0</v>
      </c>
      <c r="AJ54" s="85">
        <v>51485</v>
      </c>
      <c r="AK54" s="40"/>
      <c r="AL54" s="40"/>
      <c r="AM54" s="40"/>
      <c r="AN54" s="40"/>
      <c r="AO54" s="40">
        <v>0</v>
      </c>
      <c r="AQ54" s="85">
        <v>51485</v>
      </c>
      <c r="AR54" s="40"/>
      <c r="AS54" s="40"/>
      <c r="AT54" s="40"/>
      <c r="AU54" s="40"/>
      <c r="AV54" s="40">
        <v>0</v>
      </c>
      <c r="AX54" s="85">
        <v>51485</v>
      </c>
      <c r="AY54" s="40"/>
      <c r="AZ54" s="40"/>
      <c r="BA54" s="40"/>
      <c r="BB54" s="40">
        <v>0</v>
      </c>
      <c r="BD54" s="85">
        <v>51485</v>
      </c>
      <c r="BE54" s="40"/>
      <c r="BF54" s="87">
        <v>0</v>
      </c>
      <c r="BG54" s="40"/>
      <c r="BH54" s="40">
        <v>0</v>
      </c>
      <c r="BJ54" s="85">
        <v>51485</v>
      </c>
      <c r="BK54" s="40"/>
      <c r="BL54" s="87"/>
      <c r="BM54" s="40">
        <f t="shared" si="19"/>
        <v>0</v>
      </c>
      <c r="BN54" s="40"/>
      <c r="BO54" s="40">
        <f t="shared" si="0"/>
        <v>0</v>
      </c>
      <c r="BP54" s="67"/>
      <c r="BQ54" s="85">
        <v>51485</v>
      </c>
      <c r="BS54" s="40"/>
      <c r="BT54" s="87"/>
      <c r="BV54" s="40">
        <v>0</v>
      </c>
      <c r="BW54" s="67"/>
      <c r="BX54" s="85">
        <v>51485</v>
      </c>
      <c r="BY54" s="40"/>
      <c r="BZ54" s="87"/>
      <c r="CA54" s="40"/>
      <c r="CB54" s="87"/>
      <c r="CC54" s="40"/>
      <c r="CD54" s="87"/>
      <c r="CE54" s="40"/>
      <c r="CF54" s="87"/>
      <c r="CG54" s="40">
        <f t="shared" si="15"/>
        <v>0</v>
      </c>
      <c r="CH54" s="40"/>
      <c r="CI54" s="40">
        <f t="shared" si="16"/>
        <v>0</v>
      </c>
      <c r="CJ54" s="67"/>
      <c r="CK54" s="85">
        <v>51485</v>
      </c>
      <c r="CL54" s="40"/>
      <c r="CM54" s="87"/>
      <c r="CN54" s="40">
        <f t="shared" si="17"/>
        <v>0</v>
      </c>
      <c r="CO54" s="40">
        <f t="shared" si="1"/>
        <v>0</v>
      </c>
      <c r="CP54" s="67"/>
      <c r="CQ54" s="85">
        <v>51485</v>
      </c>
      <c r="CR54" s="40"/>
      <c r="CS54" s="40"/>
      <c r="CT54" s="40"/>
      <c r="CU54" s="40"/>
      <c r="CV54" s="40">
        <f t="shared" si="2"/>
        <v>0</v>
      </c>
      <c r="CW54" s="40"/>
      <c r="CX54" s="85">
        <v>51485</v>
      </c>
      <c r="DC54" s="40">
        <f t="shared" si="3"/>
        <v>0</v>
      </c>
      <c r="DD54" s="85"/>
      <c r="DE54" s="85">
        <v>51485</v>
      </c>
      <c r="DK54" s="85">
        <v>51485</v>
      </c>
      <c r="DM54" s="101"/>
      <c r="DN54" s="40">
        <f t="shared" si="20"/>
        <v>0</v>
      </c>
      <c r="DO54" s="40">
        <f t="shared" si="22"/>
        <v>0</v>
      </c>
      <c r="DQ54" s="85">
        <v>51485</v>
      </c>
      <c r="DS54" s="101"/>
      <c r="DT54" s="40">
        <f t="shared" si="21"/>
        <v>0</v>
      </c>
      <c r="DU54" s="40">
        <f t="shared" si="23"/>
        <v>0</v>
      </c>
      <c r="DW54" s="85">
        <v>51485</v>
      </c>
      <c r="EB54" s="40">
        <f t="shared" si="4"/>
        <v>0</v>
      </c>
      <c r="ED54" s="85">
        <v>51485</v>
      </c>
      <c r="EI54" s="40">
        <f t="shared" si="5"/>
        <v>0</v>
      </c>
      <c r="EK54" s="85">
        <v>51485</v>
      </c>
      <c r="EP54" s="40">
        <f t="shared" si="6"/>
        <v>0</v>
      </c>
      <c r="ER54" s="85">
        <v>51485</v>
      </c>
      <c r="EW54" s="40">
        <f t="shared" si="7"/>
        <v>0</v>
      </c>
    </row>
    <row r="55" spans="2:153" x14ac:dyDescent="0.4">
      <c r="B55" s="85">
        <v>51682</v>
      </c>
      <c r="C55" s="85"/>
      <c r="D55" s="85">
        <v>51667</v>
      </c>
      <c r="E55" s="40">
        <f t="shared" si="8"/>
        <v>0</v>
      </c>
      <c r="F55" s="40">
        <f t="shared" si="9"/>
        <v>0</v>
      </c>
      <c r="G55" s="40">
        <f t="shared" si="10"/>
        <v>0</v>
      </c>
      <c r="H55" s="40">
        <v>0</v>
      </c>
      <c r="I55" s="40">
        <f t="shared" si="11"/>
        <v>0</v>
      </c>
      <c r="J55" s="40">
        <f>SUM(I54:I55)</f>
        <v>0</v>
      </c>
      <c r="L55" s="85">
        <v>51667</v>
      </c>
      <c r="M55" s="40"/>
      <c r="N55" s="101"/>
      <c r="O55" s="40"/>
      <c r="P55" s="101"/>
      <c r="Q55" s="40">
        <f t="shared" si="12"/>
        <v>0</v>
      </c>
      <c r="R55" s="40"/>
      <c r="S55" s="40"/>
      <c r="T55" s="40">
        <f t="shared" si="13"/>
        <v>0</v>
      </c>
      <c r="V55" s="85">
        <v>51667</v>
      </c>
      <c r="W55" s="40"/>
      <c r="X55" s="101"/>
      <c r="Y55" s="40"/>
      <c r="Z55" s="40"/>
      <c r="AA55" s="40">
        <f t="shared" si="14"/>
        <v>0</v>
      </c>
      <c r="AC55" s="85">
        <v>51667</v>
      </c>
      <c r="AD55" s="40"/>
      <c r="AE55" s="40"/>
      <c r="AF55" s="40"/>
      <c r="AG55" s="40"/>
      <c r="AH55" s="40">
        <v>0</v>
      </c>
      <c r="AJ55" s="85">
        <v>51667</v>
      </c>
      <c r="AK55" s="40"/>
      <c r="AL55" s="40"/>
      <c r="AM55" s="40"/>
      <c r="AN55" s="40"/>
      <c r="AO55" s="40">
        <v>0</v>
      </c>
      <c r="AQ55" s="85">
        <v>51667</v>
      </c>
      <c r="AR55" s="40"/>
      <c r="AS55" s="40"/>
      <c r="AT55" s="40"/>
      <c r="AU55" s="40"/>
      <c r="AV55" s="40">
        <v>0</v>
      </c>
      <c r="AX55" s="85">
        <v>51667</v>
      </c>
      <c r="AY55" s="40"/>
      <c r="AZ55" s="40"/>
      <c r="BA55" s="40"/>
      <c r="BB55" s="40">
        <v>0</v>
      </c>
      <c r="BD55" s="85">
        <v>51667</v>
      </c>
      <c r="BE55" s="40"/>
      <c r="BF55" s="87">
        <v>0</v>
      </c>
      <c r="BG55" s="40"/>
      <c r="BH55" s="40">
        <v>0</v>
      </c>
      <c r="BJ55" s="85">
        <v>51667</v>
      </c>
      <c r="BK55" s="40"/>
      <c r="BL55" s="87"/>
      <c r="BM55" s="40">
        <f t="shared" si="19"/>
        <v>0</v>
      </c>
      <c r="BN55" s="40"/>
      <c r="BO55" s="40">
        <f t="shared" si="0"/>
        <v>0</v>
      </c>
      <c r="BP55" s="67"/>
      <c r="BQ55" s="85">
        <v>51667</v>
      </c>
      <c r="BS55" s="40"/>
      <c r="BT55" s="87"/>
      <c r="BV55" s="40">
        <v>0</v>
      </c>
      <c r="BW55" s="67"/>
      <c r="BX55" s="85">
        <v>51667</v>
      </c>
      <c r="BY55" s="40"/>
      <c r="BZ55" s="87"/>
      <c r="CA55" s="40"/>
      <c r="CB55" s="87"/>
      <c r="CC55" s="40"/>
      <c r="CD55" s="87"/>
      <c r="CE55" s="40"/>
      <c r="CF55" s="87"/>
      <c r="CG55" s="40">
        <f t="shared" si="15"/>
        <v>0</v>
      </c>
      <c r="CH55" s="40"/>
      <c r="CI55" s="40">
        <f t="shared" si="16"/>
        <v>0</v>
      </c>
      <c r="CJ55" s="67"/>
      <c r="CK55" s="85">
        <v>51667</v>
      </c>
      <c r="CL55" s="40"/>
      <c r="CM55" s="87"/>
      <c r="CN55" s="40">
        <f t="shared" si="17"/>
        <v>0</v>
      </c>
      <c r="CO55" s="40">
        <f t="shared" si="1"/>
        <v>0</v>
      </c>
      <c r="CP55" s="67"/>
      <c r="CQ55" s="85">
        <v>51667</v>
      </c>
      <c r="CR55" s="40"/>
      <c r="CS55" s="40"/>
      <c r="CT55" s="40"/>
      <c r="CU55" s="40"/>
      <c r="CV55" s="40">
        <f t="shared" si="2"/>
        <v>0</v>
      </c>
      <c r="CW55" s="40"/>
      <c r="CX55" s="85">
        <v>51667</v>
      </c>
      <c r="DC55" s="40">
        <f t="shared" si="3"/>
        <v>0</v>
      </c>
      <c r="DD55" s="85"/>
      <c r="DE55" s="85">
        <v>51667</v>
      </c>
      <c r="DK55" s="85">
        <v>51667</v>
      </c>
      <c r="DM55" s="101"/>
      <c r="DN55" s="40">
        <f t="shared" si="20"/>
        <v>0</v>
      </c>
      <c r="DO55" s="40">
        <f t="shared" si="22"/>
        <v>0</v>
      </c>
      <c r="DQ55" s="85">
        <v>51667</v>
      </c>
      <c r="DS55" s="101"/>
      <c r="DT55" s="40">
        <f t="shared" si="21"/>
        <v>0</v>
      </c>
      <c r="DU55" s="40">
        <f t="shared" si="23"/>
        <v>0</v>
      </c>
      <c r="DW55" s="85">
        <v>51667</v>
      </c>
      <c r="EB55" s="40">
        <f t="shared" si="4"/>
        <v>0</v>
      </c>
      <c r="ED55" s="85">
        <v>51667</v>
      </c>
      <c r="EI55" s="40">
        <f t="shared" si="5"/>
        <v>0</v>
      </c>
      <c r="EK55" s="85">
        <v>51667</v>
      </c>
      <c r="EP55" s="40">
        <f t="shared" si="6"/>
        <v>0</v>
      </c>
      <c r="ER55" s="85">
        <v>51667</v>
      </c>
      <c r="EW55" s="40">
        <f t="shared" si="7"/>
        <v>0</v>
      </c>
    </row>
    <row r="56" spans="2:153" x14ac:dyDescent="0.4">
      <c r="B56" s="85">
        <v>51866</v>
      </c>
      <c r="C56" s="85"/>
      <c r="D56" s="85">
        <v>51850</v>
      </c>
      <c r="E56" s="40">
        <f t="shared" si="8"/>
        <v>0</v>
      </c>
      <c r="F56" s="40">
        <f t="shared" si="9"/>
        <v>0</v>
      </c>
      <c r="G56" s="40">
        <f t="shared" si="10"/>
        <v>0</v>
      </c>
      <c r="H56" s="40">
        <v>0</v>
      </c>
      <c r="I56" s="40">
        <f t="shared" si="11"/>
        <v>0</v>
      </c>
      <c r="J56" s="40"/>
      <c r="L56" s="85">
        <v>51850</v>
      </c>
      <c r="M56" s="40"/>
      <c r="N56" s="101"/>
      <c r="O56" s="40"/>
      <c r="P56" s="101"/>
      <c r="Q56" s="40">
        <f t="shared" si="12"/>
        <v>0</v>
      </c>
      <c r="R56" s="40"/>
      <c r="S56" s="40"/>
      <c r="T56" s="40">
        <f t="shared" si="13"/>
        <v>0</v>
      </c>
      <c r="V56" s="85">
        <v>51850</v>
      </c>
      <c r="W56" s="40"/>
      <c r="X56" s="101"/>
      <c r="Y56" s="40"/>
      <c r="Z56" s="40"/>
      <c r="AA56" s="40">
        <f t="shared" si="14"/>
        <v>0</v>
      </c>
      <c r="AC56" s="85">
        <v>51850</v>
      </c>
      <c r="AD56" s="40"/>
      <c r="AE56" s="40"/>
      <c r="AF56" s="40"/>
      <c r="AG56" s="40"/>
      <c r="AH56" s="40">
        <v>0</v>
      </c>
      <c r="AJ56" s="85">
        <v>51850</v>
      </c>
      <c r="AK56" s="40"/>
      <c r="AL56" s="40"/>
      <c r="AM56" s="40"/>
      <c r="AN56" s="40"/>
      <c r="AO56" s="40">
        <v>0</v>
      </c>
      <c r="AQ56" s="85">
        <v>51850</v>
      </c>
      <c r="AR56" s="40"/>
      <c r="AS56" s="40"/>
      <c r="AT56" s="40"/>
      <c r="AU56" s="40"/>
      <c r="AV56" s="40">
        <v>0</v>
      </c>
      <c r="AX56" s="85">
        <v>51850</v>
      </c>
      <c r="AY56" s="40"/>
      <c r="AZ56" s="40"/>
      <c r="BA56" s="40"/>
      <c r="BB56" s="40">
        <v>0</v>
      </c>
      <c r="BD56" s="85">
        <v>51850</v>
      </c>
      <c r="BE56" s="40"/>
      <c r="BF56" s="87">
        <v>0</v>
      </c>
      <c r="BG56" s="40"/>
      <c r="BH56" s="40">
        <v>0</v>
      </c>
      <c r="BJ56" s="85">
        <v>51850</v>
      </c>
      <c r="BK56" s="40"/>
      <c r="BL56" s="87"/>
      <c r="BM56" s="40">
        <f t="shared" si="19"/>
        <v>0</v>
      </c>
      <c r="BN56" s="40"/>
      <c r="BO56" s="40">
        <f t="shared" si="0"/>
        <v>0</v>
      </c>
      <c r="BP56" s="67"/>
      <c r="BQ56" s="85">
        <v>51850</v>
      </c>
      <c r="BS56" s="40"/>
      <c r="BT56" s="87"/>
      <c r="BV56" s="40">
        <v>0</v>
      </c>
      <c r="BW56" s="67"/>
      <c r="BX56" s="85">
        <v>51850</v>
      </c>
      <c r="BY56" s="40"/>
      <c r="BZ56" s="87"/>
      <c r="CA56" s="40"/>
      <c r="CB56" s="87"/>
      <c r="CC56" s="40"/>
      <c r="CD56" s="87"/>
      <c r="CE56" s="40"/>
      <c r="CF56" s="87"/>
      <c r="CG56" s="40">
        <f t="shared" si="15"/>
        <v>0</v>
      </c>
      <c r="CH56" s="40"/>
      <c r="CI56" s="40">
        <f t="shared" si="16"/>
        <v>0</v>
      </c>
      <c r="CJ56" s="67"/>
      <c r="CK56" s="85">
        <v>51850</v>
      </c>
      <c r="CL56" s="40"/>
      <c r="CM56" s="87"/>
      <c r="CN56" s="40">
        <f t="shared" si="17"/>
        <v>0</v>
      </c>
      <c r="CO56" s="40">
        <f t="shared" si="1"/>
        <v>0</v>
      </c>
      <c r="CP56" s="67"/>
      <c r="CQ56" s="85">
        <v>51850</v>
      </c>
      <c r="CR56" s="40"/>
      <c r="CS56" s="40"/>
      <c r="CT56" s="40"/>
      <c r="CU56" s="40"/>
      <c r="CV56" s="40">
        <f t="shared" si="2"/>
        <v>0</v>
      </c>
      <c r="CW56" s="40"/>
      <c r="CX56" s="85">
        <v>51850</v>
      </c>
      <c r="DC56" s="40">
        <f t="shared" si="3"/>
        <v>0</v>
      </c>
      <c r="DD56" s="85"/>
      <c r="DE56" s="85">
        <v>51850</v>
      </c>
      <c r="DK56" s="85">
        <v>51850</v>
      </c>
      <c r="DM56" s="101"/>
      <c r="DN56" s="40">
        <f t="shared" si="20"/>
        <v>0</v>
      </c>
      <c r="DO56" s="40">
        <f t="shared" si="22"/>
        <v>0</v>
      </c>
      <c r="DQ56" s="85">
        <v>51850</v>
      </c>
      <c r="DS56" s="101"/>
      <c r="DT56" s="40">
        <f t="shared" si="21"/>
        <v>0</v>
      </c>
      <c r="DU56" s="40">
        <f t="shared" si="23"/>
        <v>0</v>
      </c>
      <c r="DW56" s="85">
        <v>51850</v>
      </c>
      <c r="EB56" s="40">
        <f t="shared" si="4"/>
        <v>0</v>
      </c>
      <c r="ED56" s="85">
        <v>51850</v>
      </c>
      <c r="EI56" s="40">
        <f t="shared" si="5"/>
        <v>0</v>
      </c>
      <c r="EK56" s="85">
        <v>51850</v>
      </c>
      <c r="EP56" s="40">
        <f t="shared" si="6"/>
        <v>0</v>
      </c>
      <c r="ER56" s="85">
        <v>51850</v>
      </c>
      <c r="EW56" s="40">
        <f t="shared" si="7"/>
        <v>0</v>
      </c>
    </row>
    <row r="57" spans="2:153" x14ac:dyDescent="0.4">
      <c r="B57" s="85">
        <v>52047</v>
      </c>
      <c r="C57" s="85"/>
      <c r="D57" s="85">
        <v>52032</v>
      </c>
      <c r="E57" s="40">
        <f t="shared" si="8"/>
        <v>0</v>
      </c>
      <c r="F57" s="40">
        <f t="shared" si="9"/>
        <v>0</v>
      </c>
      <c r="G57" s="40">
        <f t="shared" si="10"/>
        <v>0</v>
      </c>
      <c r="H57" s="40">
        <v>0</v>
      </c>
      <c r="I57" s="40">
        <f t="shared" si="11"/>
        <v>0</v>
      </c>
      <c r="J57" s="40">
        <f>SUM(I56:I57)</f>
        <v>0</v>
      </c>
      <c r="L57" s="85">
        <v>52032</v>
      </c>
      <c r="M57" s="40"/>
      <c r="N57" s="101"/>
      <c r="O57" s="40"/>
      <c r="P57" s="101"/>
      <c r="Q57" s="40">
        <f t="shared" si="12"/>
        <v>0</v>
      </c>
      <c r="R57" s="40"/>
      <c r="S57" s="40"/>
      <c r="T57" s="40">
        <f t="shared" si="13"/>
        <v>0</v>
      </c>
      <c r="V57" s="85">
        <v>52032</v>
      </c>
      <c r="W57" s="40"/>
      <c r="X57" s="40"/>
      <c r="Y57" s="40"/>
      <c r="Z57" s="40"/>
      <c r="AA57" s="40">
        <f t="shared" si="14"/>
        <v>0</v>
      </c>
      <c r="AC57" s="85">
        <v>52032</v>
      </c>
      <c r="AD57" s="40"/>
      <c r="AE57" s="40"/>
      <c r="AF57" s="40"/>
      <c r="AG57" s="40"/>
      <c r="AH57" s="40">
        <v>0</v>
      </c>
      <c r="AJ57" s="85">
        <v>52032</v>
      </c>
      <c r="AK57" s="40"/>
      <c r="AL57" s="40"/>
      <c r="AM57" s="40"/>
      <c r="AN57" s="40"/>
      <c r="AO57" s="40">
        <v>0</v>
      </c>
      <c r="AQ57" s="85">
        <v>52032</v>
      </c>
      <c r="AR57" s="40"/>
      <c r="AS57" s="40"/>
      <c r="AT57" s="40"/>
      <c r="AU57" s="40"/>
      <c r="AV57" s="40">
        <v>0</v>
      </c>
      <c r="AX57" s="85">
        <v>52032</v>
      </c>
      <c r="AY57" s="40"/>
      <c r="AZ57" s="40"/>
      <c r="BA57" s="40"/>
      <c r="BB57" s="40">
        <v>0</v>
      </c>
      <c r="BD57" s="85">
        <v>52032</v>
      </c>
      <c r="BE57" s="40"/>
      <c r="BF57" s="87">
        <v>0</v>
      </c>
      <c r="BG57" s="40"/>
      <c r="BH57" s="40">
        <v>0</v>
      </c>
      <c r="BJ57" s="85">
        <v>52032</v>
      </c>
      <c r="BK57" s="40"/>
      <c r="BL57" s="87"/>
      <c r="BM57" s="40">
        <f t="shared" si="19"/>
        <v>0</v>
      </c>
      <c r="BN57" s="40"/>
      <c r="BO57" s="40">
        <f t="shared" si="0"/>
        <v>0</v>
      </c>
      <c r="BP57" s="67"/>
      <c r="BQ57" s="85">
        <v>52032</v>
      </c>
      <c r="BS57" s="40"/>
      <c r="BT57" s="87"/>
      <c r="BV57" s="40">
        <v>0</v>
      </c>
      <c r="BW57" s="67"/>
      <c r="BX57" s="85">
        <v>52032</v>
      </c>
      <c r="BY57" s="40"/>
      <c r="BZ57" s="87"/>
      <c r="CA57" s="40"/>
      <c r="CB57" s="87"/>
      <c r="CC57" s="40"/>
      <c r="CD57" s="87"/>
      <c r="CE57" s="40"/>
      <c r="CF57" s="87"/>
      <c r="CG57" s="40">
        <f t="shared" si="15"/>
        <v>0</v>
      </c>
      <c r="CH57" s="40"/>
      <c r="CI57" s="40">
        <f t="shared" si="16"/>
        <v>0</v>
      </c>
      <c r="CJ57" s="67"/>
      <c r="CK57" s="85">
        <v>52032</v>
      </c>
      <c r="CL57" s="40"/>
      <c r="CM57" s="87"/>
      <c r="CN57" s="40">
        <f t="shared" si="17"/>
        <v>0</v>
      </c>
      <c r="CO57" s="40">
        <f t="shared" si="1"/>
        <v>0</v>
      </c>
      <c r="CP57" s="67"/>
      <c r="CQ57" s="85">
        <v>52032</v>
      </c>
      <c r="CR57" s="40"/>
      <c r="CS57" s="40"/>
      <c r="CT57" s="40"/>
      <c r="CU57" s="40"/>
      <c r="CV57" s="40">
        <f t="shared" si="2"/>
        <v>0</v>
      </c>
      <c r="CW57" s="40"/>
      <c r="CX57" s="85">
        <v>52032</v>
      </c>
      <c r="DC57" s="40">
        <f t="shared" si="3"/>
        <v>0</v>
      </c>
      <c r="DD57" s="85"/>
      <c r="DE57" s="85">
        <v>52032</v>
      </c>
      <c r="DK57" s="85">
        <v>52032</v>
      </c>
      <c r="DM57" s="101"/>
      <c r="DN57" s="40">
        <f t="shared" si="20"/>
        <v>0</v>
      </c>
      <c r="DO57" s="40">
        <f t="shared" si="22"/>
        <v>0</v>
      </c>
      <c r="DQ57" s="85">
        <v>52032</v>
      </c>
      <c r="DS57" s="101"/>
      <c r="DT57" s="40">
        <f t="shared" si="21"/>
        <v>0</v>
      </c>
      <c r="DU57" s="40">
        <f t="shared" si="23"/>
        <v>0</v>
      </c>
      <c r="DW57" s="85">
        <v>52032</v>
      </c>
      <c r="EB57" s="40">
        <f t="shared" si="4"/>
        <v>0</v>
      </c>
      <c r="ED57" s="85">
        <v>52032</v>
      </c>
      <c r="EI57" s="40">
        <f t="shared" si="5"/>
        <v>0</v>
      </c>
      <c r="EK57" s="85">
        <v>52032</v>
      </c>
      <c r="EP57" s="40">
        <f t="shared" si="6"/>
        <v>0</v>
      </c>
      <c r="ER57" s="85">
        <v>52032</v>
      </c>
      <c r="EW57" s="40">
        <f t="shared" si="7"/>
        <v>0</v>
      </c>
    </row>
    <row r="58" spans="2:153" x14ac:dyDescent="0.4">
      <c r="B58" s="85">
        <v>52231</v>
      </c>
      <c r="C58" s="85"/>
      <c r="D58" s="85">
        <v>52215</v>
      </c>
      <c r="E58" s="40">
        <f t="shared" si="8"/>
        <v>0</v>
      </c>
      <c r="F58" s="40">
        <f t="shared" si="9"/>
        <v>0</v>
      </c>
      <c r="G58" s="40">
        <f t="shared" si="10"/>
        <v>0</v>
      </c>
      <c r="H58" s="40">
        <v>0</v>
      </c>
      <c r="I58" s="40">
        <f t="shared" si="11"/>
        <v>0</v>
      </c>
      <c r="J58" s="40"/>
      <c r="L58" s="85">
        <v>52215</v>
      </c>
      <c r="M58" s="40"/>
      <c r="N58" s="101"/>
      <c r="O58" s="40"/>
      <c r="P58" s="101"/>
      <c r="Q58" s="40">
        <f t="shared" si="12"/>
        <v>0</v>
      </c>
      <c r="R58" s="40"/>
      <c r="S58" s="40"/>
      <c r="T58" s="40">
        <f t="shared" si="13"/>
        <v>0</v>
      </c>
      <c r="V58" s="85">
        <v>52215</v>
      </c>
      <c r="W58" s="40"/>
      <c r="X58" s="40"/>
      <c r="Y58" s="40"/>
      <c r="Z58" s="40"/>
      <c r="AA58" s="40">
        <f t="shared" si="14"/>
        <v>0</v>
      </c>
      <c r="AC58" s="85">
        <v>52215</v>
      </c>
      <c r="AD58" s="40"/>
      <c r="AE58" s="40"/>
      <c r="AF58" s="40"/>
      <c r="AG58" s="40"/>
      <c r="AH58" s="40">
        <v>0</v>
      </c>
      <c r="AJ58" s="85">
        <v>52215</v>
      </c>
      <c r="AK58" s="40"/>
      <c r="AL58" s="40"/>
      <c r="AM58" s="40"/>
      <c r="AN58" s="40"/>
      <c r="AO58" s="40">
        <v>0</v>
      </c>
      <c r="AQ58" s="85">
        <v>52215</v>
      </c>
      <c r="AR58" s="40"/>
      <c r="AS58" s="40"/>
      <c r="AT58" s="40"/>
      <c r="AU58" s="40"/>
      <c r="AV58" s="40">
        <v>0</v>
      </c>
      <c r="AX58" s="85">
        <v>52215</v>
      </c>
      <c r="AY58" s="40"/>
      <c r="AZ58" s="40"/>
      <c r="BA58" s="40"/>
      <c r="BB58" s="40">
        <v>0</v>
      </c>
      <c r="BD58" s="85">
        <v>52215</v>
      </c>
      <c r="BE58" s="40"/>
      <c r="BF58" s="87">
        <v>0</v>
      </c>
      <c r="BG58" s="40"/>
      <c r="BH58" s="40">
        <v>0</v>
      </c>
      <c r="BJ58" s="85">
        <v>52215</v>
      </c>
      <c r="BK58" s="40"/>
      <c r="BL58" s="87"/>
      <c r="BM58" s="40">
        <f t="shared" si="19"/>
        <v>0</v>
      </c>
      <c r="BN58" s="40"/>
      <c r="BO58" s="40">
        <f t="shared" si="0"/>
        <v>0</v>
      </c>
      <c r="BP58" s="67"/>
      <c r="BQ58" s="85">
        <v>52215</v>
      </c>
      <c r="BS58" s="40"/>
      <c r="BT58" s="87"/>
      <c r="BV58" s="40">
        <v>0</v>
      </c>
      <c r="BW58" s="67"/>
      <c r="BX58" s="85">
        <v>52215</v>
      </c>
      <c r="BY58" s="40"/>
      <c r="BZ58" s="87"/>
      <c r="CA58" s="40"/>
      <c r="CB58" s="87"/>
      <c r="CC58" s="40"/>
      <c r="CD58" s="87"/>
      <c r="CE58" s="40"/>
      <c r="CF58" s="87"/>
      <c r="CG58" s="40">
        <f t="shared" si="15"/>
        <v>0</v>
      </c>
      <c r="CH58" s="40"/>
      <c r="CI58" s="40">
        <f t="shared" si="16"/>
        <v>0</v>
      </c>
      <c r="CJ58" s="67"/>
      <c r="CK58" s="85">
        <v>52215</v>
      </c>
      <c r="CL58" s="40"/>
      <c r="CM58" s="87"/>
      <c r="CN58" s="40">
        <f t="shared" si="17"/>
        <v>0</v>
      </c>
      <c r="CO58" s="40">
        <f t="shared" si="1"/>
        <v>0</v>
      </c>
      <c r="CP58" s="67"/>
      <c r="CQ58" s="85">
        <v>52215</v>
      </c>
      <c r="CR58" s="40"/>
      <c r="CS58" s="40"/>
      <c r="CT58" s="40"/>
      <c r="CU58" s="40"/>
      <c r="CV58" s="40">
        <f t="shared" si="2"/>
        <v>0</v>
      </c>
      <c r="CW58" s="40"/>
      <c r="CX58" s="85">
        <v>52215</v>
      </c>
      <c r="DC58" s="40">
        <f t="shared" si="3"/>
        <v>0</v>
      </c>
      <c r="DD58" s="85"/>
      <c r="DE58" s="85">
        <v>52215</v>
      </c>
      <c r="DK58" s="85">
        <v>52215</v>
      </c>
      <c r="DM58" s="101"/>
      <c r="DN58" s="40">
        <f t="shared" si="20"/>
        <v>0</v>
      </c>
      <c r="DO58" s="40">
        <f t="shared" si="22"/>
        <v>0</v>
      </c>
      <c r="DQ58" s="85">
        <v>52215</v>
      </c>
      <c r="DS58" s="101"/>
      <c r="DT58" s="40">
        <f t="shared" si="21"/>
        <v>0</v>
      </c>
      <c r="DU58" s="40">
        <f t="shared" si="23"/>
        <v>0</v>
      </c>
      <c r="DW58" s="85">
        <v>52215</v>
      </c>
      <c r="EB58" s="40">
        <f t="shared" si="4"/>
        <v>0</v>
      </c>
      <c r="ED58" s="85">
        <v>52215</v>
      </c>
      <c r="EI58" s="40">
        <f t="shared" si="5"/>
        <v>0</v>
      </c>
      <c r="EK58" s="85">
        <v>52215</v>
      </c>
      <c r="EP58" s="40">
        <f t="shared" si="6"/>
        <v>0</v>
      </c>
      <c r="ER58" s="85">
        <v>52215</v>
      </c>
      <c r="EW58" s="40">
        <f t="shared" si="7"/>
        <v>0</v>
      </c>
    </row>
    <row r="59" spans="2:153" x14ac:dyDescent="0.4">
      <c r="B59" s="85">
        <v>52412</v>
      </c>
      <c r="C59" s="85"/>
      <c r="D59" s="85">
        <v>52397</v>
      </c>
      <c r="E59" s="40">
        <f t="shared" si="8"/>
        <v>0</v>
      </c>
      <c r="F59" s="40">
        <f t="shared" si="9"/>
        <v>0</v>
      </c>
      <c r="G59" s="40">
        <f t="shared" si="10"/>
        <v>0</v>
      </c>
      <c r="H59" s="40">
        <v>0</v>
      </c>
      <c r="I59" s="40">
        <f t="shared" si="11"/>
        <v>0</v>
      </c>
      <c r="J59" s="40">
        <f>SUM(I58:I59)</f>
        <v>0</v>
      </c>
      <c r="L59" s="85">
        <v>52397</v>
      </c>
      <c r="M59" s="40"/>
      <c r="N59" s="101"/>
      <c r="O59" s="40"/>
      <c r="P59" s="101"/>
      <c r="Q59" s="40">
        <f t="shared" si="12"/>
        <v>0</v>
      </c>
      <c r="R59" s="40"/>
      <c r="S59" s="40"/>
      <c r="T59" s="40">
        <f t="shared" si="13"/>
        <v>0</v>
      </c>
      <c r="V59" s="85">
        <v>52397</v>
      </c>
      <c r="W59" s="40"/>
      <c r="X59" s="40"/>
      <c r="Y59" s="40"/>
      <c r="Z59" s="40"/>
      <c r="AA59" s="40">
        <f t="shared" si="14"/>
        <v>0</v>
      </c>
      <c r="AC59" s="85">
        <v>52397</v>
      </c>
      <c r="AD59" s="40"/>
      <c r="AE59" s="40"/>
      <c r="AF59" s="40"/>
      <c r="AG59" s="40"/>
      <c r="AH59" s="40">
        <v>0</v>
      </c>
      <c r="AJ59" s="85">
        <v>52397</v>
      </c>
      <c r="AK59" s="40"/>
      <c r="AL59" s="40"/>
      <c r="AM59" s="40"/>
      <c r="AN59" s="40"/>
      <c r="AO59" s="40">
        <v>0</v>
      </c>
      <c r="AQ59" s="85">
        <v>52397</v>
      </c>
      <c r="AR59" s="40"/>
      <c r="AS59" s="40"/>
      <c r="AT59" s="40"/>
      <c r="AU59" s="40"/>
      <c r="AV59" s="40">
        <v>0</v>
      </c>
      <c r="AX59" s="85">
        <v>52397</v>
      </c>
      <c r="AY59" s="40"/>
      <c r="AZ59" s="40"/>
      <c r="BA59" s="40"/>
      <c r="BB59" s="40">
        <v>0</v>
      </c>
      <c r="BD59" s="85">
        <v>52397</v>
      </c>
      <c r="BE59" s="40"/>
      <c r="BF59" s="87">
        <v>0</v>
      </c>
      <c r="BG59" s="40"/>
      <c r="BH59" s="40">
        <v>0</v>
      </c>
      <c r="BJ59" s="85">
        <v>52397</v>
      </c>
      <c r="BK59" s="40"/>
      <c r="BL59" s="87"/>
      <c r="BM59" s="40">
        <f t="shared" si="19"/>
        <v>0</v>
      </c>
      <c r="BN59" s="40"/>
      <c r="BO59" s="40">
        <f t="shared" si="0"/>
        <v>0</v>
      </c>
      <c r="BP59" s="67"/>
      <c r="BQ59" s="85">
        <v>52397</v>
      </c>
      <c r="BS59" s="40"/>
      <c r="BT59" s="87"/>
      <c r="BV59" s="40">
        <v>0</v>
      </c>
      <c r="BW59" s="67"/>
      <c r="BX59" s="85">
        <v>52397</v>
      </c>
      <c r="BY59" s="40"/>
      <c r="BZ59" s="87"/>
      <c r="CA59" s="40"/>
      <c r="CB59" s="87"/>
      <c r="CC59" s="40"/>
      <c r="CD59" s="87"/>
      <c r="CE59" s="40"/>
      <c r="CF59" s="87"/>
      <c r="CG59" s="40">
        <f t="shared" si="15"/>
        <v>0</v>
      </c>
      <c r="CH59" s="40"/>
      <c r="CI59" s="40">
        <f t="shared" si="16"/>
        <v>0</v>
      </c>
      <c r="CJ59" s="67"/>
      <c r="CK59" s="85">
        <v>52397</v>
      </c>
      <c r="CL59" s="40"/>
      <c r="CM59" s="87"/>
      <c r="CN59" s="40">
        <f t="shared" si="17"/>
        <v>0</v>
      </c>
      <c r="CO59" s="40">
        <f t="shared" si="1"/>
        <v>0</v>
      </c>
      <c r="CP59" s="67"/>
      <c r="CQ59" s="85">
        <v>52397</v>
      </c>
      <c r="CR59" s="40"/>
      <c r="CS59" s="40"/>
      <c r="CT59" s="40"/>
      <c r="CU59" s="40"/>
      <c r="CV59" s="40">
        <f t="shared" si="2"/>
        <v>0</v>
      </c>
      <c r="CW59" s="40"/>
      <c r="CX59" s="85">
        <v>52397</v>
      </c>
      <c r="DC59" s="40">
        <f t="shared" si="3"/>
        <v>0</v>
      </c>
      <c r="DD59" s="85"/>
      <c r="DE59" s="85">
        <v>52397</v>
      </c>
      <c r="DK59" s="85">
        <v>52397</v>
      </c>
      <c r="DM59" s="101"/>
      <c r="DN59" s="40">
        <f t="shared" si="20"/>
        <v>0</v>
      </c>
      <c r="DO59" s="40">
        <f t="shared" si="22"/>
        <v>0</v>
      </c>
      <c r="DQ59" s="85">
        <v>52397</v>
      </c>
      <c r="DS59" s="101"/>
      <c r="DT59" s="40">
        <f t="shared" si="21"/>
        <v>0</v>
      </c>
      <c r="DU59" s="40">
        <f t="shared" si="23"/>
        <v>0</v>
      </c>
      <c r="DW59" s="85">
        <v>52397</v>
      </c>
      <c r="EB59" s="40">
        <f t="shared" si="4"/>
        <v>0</v>
      </c>
      <c r="ED59" s="85">
        <v>52397</v>
      </c>
      <c r="EI59" s="40">
        <f t="shared" si="5"/>
        <v>0</v>
      </c>
      <c r="EK59" s="85">
        <v>52397</v>
      </c>
      <c r="EP59" s="40">
        <f t="shared" si="6"/>
        <v>0</v>
      </c>
      <c r="ER59" s="85">
        <v>52397</v>
      </c>
      <c r="EW59" s="40">
        <f t="shared" si="7"/>
        <v>0</v>
      </c>
    </row>
    <row r="60" spans="2:153" x14ac:dyDescent="0.4">
      <c r="B60" s="85">
        <v>52596</v>
      </c>
      <c r="C60" s="85"/>
      <c r="D60" s="85">
        <v>52580</v>
      </c>
      <c r="E60" s="40">
        <f t="shared" si="8"/>
        <v>0</v>
      </c>
      <c r="F60" s="40">
        <f t="shared" si="9"/>
        <v>0</v>
      </c>
      <c r="G60" s="40">
        <f t="shared" si="10"/>
        <v>0</v>
      </c>
      <c r="H60" s="40">
        <v>0</v>
      </c>
      <c r="I60" s="40">
        <f t="shared" si="11"/>
        <v>0</v>
      </c>
      <c r="J60" s="40"/>
      <c r="L60" s="85">
        <v>52580</v>
      </c>
      <c r="M60" s="40"/>
      <c r="N60" s="101"/>
      <c r="O60" s="40"/>
      <c r="P60" s="101"/>
      <c r="Q60" s="40">
        <f t="shared" si="12"/>
        <v>0</v>
      </c>
      <c r="R60" s="40"/>
      <c r="S60" s="40"/>
      <c r="T60" s="40">
        <f t="shared" si="13"/>
        <v>0</v>
      </c>
      <c r="V60" s="85">
        <v>52580</v>
      </c>
      <c r="W60" s="40"/>
      <c r="X60" s="40"/>
      <c r="Y60" s="40"/>
      <c r="Z60" s="40"/>
      <c r="AA60" s="40">
        <f t="shared" si="14"/>
        <v>0</v>
      </c>
      <c r="AC60" s="85">
        <v>52580</v>
      </c>
      <c r="AD60" s="40"/>
      <c r="AE60" s="40"/>
      <c r="AF60" s="40"/>
      <c r="AG60" s="40"/>
      <c r="AH60" s="40">
        <v>0</v>
      </c>
      <c r="AJ60" s="85">
        <v>52580</v>
      </c>
      <c r="AK60" s="40"/>
      <c r="AL60" s="40"/>
      <c r="AM60" s="40"/>
      <c r="AN60" s="40"/>
      <c r="AO60" s="40">
        <v>0</v>
      </c>
      <c r="AQ60" s="85">
        <v>52580</v>
      </c>
      <c r="AR60" s="40"/>
      <c r="AS60" s="40"/>
      <c r="AT60" s="40"/>
      <c r="AU60" s="40"/>
      <c r="AV60" s="40">
        <v>0</v>
      </c>
      <c r="AX60" s="85">
        <v>52580</v>
      </c>
      <c r="AY60" s="40"/>
      <c r="AZ60" s="40"/>
      <c r="BA60" s="40"/>
      <c r="BB60" s="40">
        <v>0</v>
      </c>
      <c r="BD60" s="85">
        <v>52580</v>
      </c>
      <c r="BE60" s="40"/>
      <c r="BF60" s="87">
        <v>0</v>
      </c>
      <c r="BG60" s="40"/>
      <c r="BH60" s="40">
        <v>0</v>
      </c>
      <c r="BJ60" s="85">
        <v>52580</v>
      </c>
      <c r="BK60" s="40"/>
      <c r="BL60" s="87"/>
      <c r="BM60" s="40">
        <f t="shared" si="19"/>
        <v>0</v>
      </c>
      <c r="BN60" s="40"/>
      <c r="BO60" s="40">
        <f t="shared" si="0"/>
        <v>0</v>
      </c>
      <c r="BP60" s="67"/>
      <c r="BQ60" s="85">
        <v>52580</v>
      </c>
      <c r="BS60" s="40"/>
      <c r="BT60" s="87"/>
      <c r="BV60" s="40">
        <v>0</v>
      </c>
      <c r="BW60" s="67"/>
      <c r="BX60" s="85">
        <v>52580</v>
      </c>
      <c r="BY60" s="40"/>
      <c r="BZ60" s="87"/>
      <c r="CA60" s="40"/>
      <c r="CB60" s="87"/>
      <c r="CC60" s="40"/>
      <c r="CD60" s="87"/>
      <c r="CE60" s="40"/>
      <c r="CF60" s="87"/>
      <c r="CG60" s="40">
        <f t="shared" si="15"/>
        <v>0</v>
      </c>
      <c r="CH60" s="40"/>
      <c r="CI60" s="40">
        <f t="shared" si="16"/>
        <v>0</v>
      </c>
      <c r="CJ60" s="67"/>
      <c r="CK60" s="85">
        <v>52580</v>
      </c>
      <c r="CL60" s="40"/>
      <c r="CM60" s="87"/>
      <c r="CN60" s="40">
        <f t="shared" si="17"/>
        <v>0</v>
      </c>
      <c r="CO60" s="40">
        <f t="shared" si="1"/>
        <v>0</v>
      </c>
      <c r="CP60" s="67"/>
      <c r="CQ60" s="85">
        <v>52580</v>
      </c>
      <c r="CR60" s="40"/>
      <c r="CS60" s="40"/>
      <c r="CT60" s="40"/>
      <c r="CU60" s="40"/>
      <c r="CV60" s="40">
        <f t="shared" si="2"/>
        <v>0</v>
      </c>
      <c r="CW60" s="40"/>
      <c r="CX60" s="85">
        <v>52580</v>
      </c>
      <c r="DC60" s="40">
        <f t="shared" si="3"/>
        <v>0</v>
      </c>
      <c r="DD60" s="85"/>
      <c r="DE60" s="85">
        <v>52580</v>
      </c>
      <c r="DK60" s="85">
        <v>52580</v>
      </c>
      <c r="DM60" s="101"/>
      <c r="DN60" s="40">
        <f t="shared" si="20"/>
        <v>0</v>
      </c>
      <c r="DO60" s="40">
        <f t="shared" si="22"/>
        <v>0</v>
      </c>
      <c r="DQ60" s="85">
        <v>52580</v>
      </c>
      <c r="DS60" s="101"/>
      <c r="DT60" s="40">
        <f t="shared" si="21"/>
        <v>0</v>
      </c>
      <c r="DU60" s="40">
        <f t="shared" si="23"/>
        <v>0</v>
      </c>
      <c r="DW60" s="85">
        <v>52580</v>
      </c>
      <c r="EB60" s="40">
        <f t="shared" si="4"/>
        <v>0</v>
      </c>
      <c r="ED60" s="85">
        <v>52580</v>
      </c>
      <c r="EI60" s="40">
        <f t="shared" si="5"/>
        <v>0</v>
      </c>
      <c r="EK60" s="85">
        <v>52580</v>
      </c>
      <c r="EP60" s="40">
        <f t="shared" si="6"/>
        <v>0</v>
      </c>
      <c r="ER60" s="85">
        <v>52580</v>
      </c>
      <c r="EW60" s="40">
        <f t="shared" si="7"/>
        <v>0</v>
      </c>
    </row>
    <row r="61" spans="2:153" x14ac:dyDescent="0.4">
      <c r="B61" s="85">
        <v>52778</v>
      </c>
      <c r="C61" s="85"/>
      <c r="D61" s="85">
        <v>52763</v>
      </c>
      <c r="E61" s="40">
        <f t="shared" si="8"/>
        <v>0</v>
      </c>
      <c r="F61" s="40">
        <f t="shared" si="9"/>
        <v>0</v>
      </c>
      <c r="G61" s="40">
        <f t="shared" si="10"/>
        <v>0</v>
      </c>
      <c r="H61" s="40">
        <v>0</v>
      </c>
      <c r="I61" s="40">
        <f t="shared" si="11"/>
        <v>0</v>
      </c>
      <c r="J61" s="40">
        <f>SUM(I60:I61)</f>
        <v>0</v>
      </c>
      <c r="L61" s="85">
        <v>52763</v>
      </c>
      <c r="M61" s="40"/>
      <c r="N61" s="101"/>
      <c r="O61" s="40"/>
      <c r="P61" s="101"/>
      <c r="Q61" s="40">
        <f t="shared" si="12"/>
        <v>0</v>
      </c>
      <c r="R61" s="40"/>
      <c r="S61" s="40"/>
      <c r="T61" s="40">
        <f t="shared" si="13"/>
        <v>0</v>
      </c>
      <c r="V61" s="85">
        <v>52763</v>
      </c>
      <c r="W61" s="40"/>
      <c r="X61" s="40"/>
      <c r="Y61" s="40"/>
      <c r="Z61" s="40"/>
      <c r="AA61" s="40">
        <f t="shared" si="14"/>
        <v>0</v>
      </c>
      <c r="AC61" s="85">
        <v>52763</v>
      </c>
      <c r="AD61" s="40"/>
      <c r="AE61" s="40"/>
      <c r="AF61" s="40"/>
      <c r="AG61" s="40"/>
      <c r="AH61" s="40">
        <v>0</v>
      </c>
      <c r="AJ61" s="85">
        <v>52763</v>
      </c>
      <c r="AK61" s="40"/>
      <c r="AL61" s="40"/>
      <c r="AM61" s="40"/>
      <c r="AN61" s="40"/>
      <c r="AO61" s="40">
        <v>0</v>
      </c>
      <c r="AQ61" s="85">
        <v>52763</v>
      </c>
      <c r="AR61" s="40"/>
      <c r="AS61" s="40"/>
      <c r="AT61" s="40"/>
      <c r="AU61" s="40"/>
      <c r="AV61" s="40">
        <v>0</v>
      </c>
      <c r="AX61" s="85">
        <v>52763</v>
      </c>
      <c r="AY61" s="40"/>
      <c r="AZ61" s="40"/>
      <c r="BA61" s="40"/>
      <c r="BB61" s="40">
        <v>0</v>
      </c>
      <c r="BD61" s="85">
        <v>52763</v>
      </c>
      <c r="BE61" s="40"/>
      <c r="BF61" s="87">
        <v>0</v>
      </c>
      <c r="BG61" s="40"/>
      <c r="BH61" s="40">
        <v>0</v>
      </c>
      <c r="BJ61" s="85">
        <v>52763</v>
      </c>
      <c r="BK61" s="40"/>
      <c r="BL61" s="87"/>
      <c r="BM61" s="40">
        <f t="shared" si="19"/>
        <v>0</v>
      </c>
      <c r="BN61" s="40"/>
      <c r="BO61" s="40">
        <f t="shared" si="0"/>
        <v>0</v>
      </c>
      <c r="BP61" s="67"/>
      <c r="BQ61" s="85">
        <v>52763</v>
      </c>
      <c r="BS61" s="40"/>
      <c r="BT61" s="87"/>
      <c r="BV61" s="40">
        <v>0</v>
      </c>
      <c r="BW61" s="67"/>
      <c r="BX61" s="85">
        <v>52763</v>
      </c>
      <c r="BY61" s="40"/>
      <c r="BZ61" s="87"/>
      <c r="CA61" s="40"/>
      <c r="CB61" s="87"/>
      <c r="CC61" s="40"/>
      <c r="CD61" s="87"/>
      <c r="CE61" s="40"/>
      <c r="CF61" s="87"/>
      <c r="CG61" s="40">
        <f t="shared" si="15"/>
        <v>0</v>
      </c>
      <c r="CH61" s="40"/>
      <c r="CI61" s="40">
        <f t="shared" si="16"/>
        <v>0</v>
      </c>
      <c r="CJ61" s="67"/>
      <c r="CK61" s="85">
        <v>52763</v>
      </c>
      <c r="CL61" s="40"/>
      <c r="CM61" s="87"/>
      <c r="CN61" s="40">
        <f t="shared" si="17"/>
        <v>0</v>
      </c>
      <c r="CO61" s="40">
        <f t="shared" si="1"/>
        <v>0</v>
      </c>
      <c r="CP61" s="67"/>
      <c r="CQ61" s="85">
        <v>52763</v>
      </c>
      <c r="CR61" s="40"/>
      <c r="CS61" s="40"/>
      <c r="CT61" s="40"/>
      <c r="CU61" s="40"/>
      <c r="CV61" s="40">
        <f t="shared" si="2"/>
        <v>0</v>
      </c>
      <c r="CW61" s="40"/>
      <c r="CX61" s="85">
        <v>52763</v>
      </c>
      <c r="DC61" s="40">
        <f t="shared" si="3"/>
        <v>0</v>
      </c>
      <c r="DD61" s="85"/>
      <c r="DE61" s="85">
        <v>52763</v>
      </c>
      <c r="DK61" s="85">
        <v>52763</v>
      </c>
      <c r="DM61" s="101"/>
      <c r="DN61" s="40">
        <f t="shared" si="20"/>
        <v>0</v>
      </c>
      <c r="DO61" s="40">
        <f t="shared" si="22"/>
        <v>0</v>
      </c>
      <c r="DQ61" s="85">
        <v>52763</v>
      </c>
      <c r="DS61" s="101"/>
      <c r="DT61" s="40">
        <f t="shared" si="21"/>
        <v>0</v>
      </c>
      <c r="DU61" s="40">
        <f t="shared" si="23"/>
        <v>0</v>
      </c>
      <c r="DW61" s="85">
        <v>52763</v>
      </c>
      <c r="EB61" s="40">
        <f t="shared" si="4"/>
        <v>0</v>
      </c>
      <c r="ED61" s="85">
        <v>52763</v>
      </c>
      <c r="EI61" s="40">
        <f t="shared" si="5"/>
        <v>0</v>
      </c>
      <c r="EK61" s="85">
        <v>52763</v>
      </c>
      <c r="EP61" s="40">
        <f t="shared" si="6"/>
        <v>0</v>
      </c>
      <c r="ER61" s="85">
        <v>52763</v>
      </c>
      <c r="EW61" s="40">
        <f t="shared" si="7"/>
        <v>0</v>
      </c>
    </row>
    <row r="62" spans="2:153" x14ac:dyDescent="0.4">
      <c r="B62" s="85">
        <v>52962</v>
      </c>
      <c r="C62" s="85"/>
      <c r="D62" s="85">
        <v>52946</v>
      </c>
      <c r="E62" s="40">
        <f t="shared" si="8"/>
        <v>0</v>
      </c>
      <c r="F62" s="40">
        <f t="shared" si="9"/>
        <v>0</v>
      </c>
      <c r="G62" s="40">
        <f t="shared" si="10"/>
        <v>0</v>
      </c>
      <c r="H62" s="40">
        <v>0</v>
      </c>
      <c r="I62" s="40">
        <f t="shared" si="11"/>
        <v>0</v>
      </c>
      <c r="J62" s="40"/>
      <c r="L62" s="85">
        <v>52946</v>
      </c>
      <c r="M62" s="40"/>
      <c r="N62" s="101"/>
      <c r="O62" s="40"/>
      <c r="P62" s="101"/>
      <c r="Q62" s="40">
        <f t="shared" si="12"/>
        <v>0</v>
      </c>
      <c r="R62" s="40"/>
      <c r="S62" s="40"/>
      <c r="T62" s="40">
        <f t="shared" si="13"/>
        <v>0</v>
      </c>
      <c r="V62" s="85">
        <v>52946</v>
      </c>
      <c r="W62" s="40"/>
      <c r="X62" s="40"/>
      <c r="Y62" s="40"/>
      <c r="Z62" s="40"/>
      <c r="AA62" s="40">
        <f t="shared" si="14"/>
        <v>0</v>
      </c>
      <c r="AC62" s="85">
        <v>52946</v>
      </c>
      <c r="AD62" s="40"/>
      <c r="AE62" s="40"/>
      <c r="AF62" s="40"/>
      <c r="AG62" s="40"/>
      <c r="AH62" s="40">
        <v>0</v>
      </c>
      <c r="AJ62" s="85">
        <v>52946</v>
      </c>
      <c r="AK62" s="40"/>
      <c r="AL62" s="40"/>
      <c r="AM62" s="40"/>
      <c r="AN62" s="40"/>
      <c r="AO62" s="40">
        <v>0</v>
      </c>
      <c r="AQ62" s="85">
        <v>52946</v>
      </c>
      <c r="AR62" s="40"/>
      <c r="AS62" s="40"/>
      <c r="AT62" s="40"/>
      <c r="AU62" s="40"/>
      <c r="AV62" s="40">
        <v>0</v>
      </c>
      <c r="AX62" s="85">
        <v>52946</v>
      </c>
      <c r="AY62" s="40"/>
      <c r="AZ62" s="40"/>
      <c r="BA62" s="40"/>
      <c r="BB62" s="40">
        <v>0</v>
      </c>
      <c r="BD62" s="85">
        <v>52946</v>
      </c>
      <c r="BE62" s="40"/>
      <c r="BF62" s="87">
        <v>0</v>
      </c>
      <c r="BG62" s="40"/>
      <c r="BH62" s="40">
        <v>0</v>
      </c>
      <c r="BJ62" s="85">
        <v>52946</v>
      </c>
      <c r="BK62" s="40"/>
      <c r="BL62" s="87"/>
      <c r="BM62" s="40">
        <f t="shared" si="19"/>
        <v>0</v>
      </c>
      <c r="BN62" s="40"/>
      <c r="BO62" s="40">
        <f t="shared" si="0"/>
        <v>0</v>
      </c>
      <c r="BP62" s="67"/>
      <c r="BQ62" s="85">
        <v>52946</v>
      </c>
      <c r="BS62" s="40"/>
      <c r="BT62" s="87"/>
      <c r="BV62" s="40">
        <v>0</v>
      </c>
      <c r="BW62" s="67"/>
      <c r="BX62" s="85">
        <v>52946</v>
      </c>
      <c r="BY62" s="40"/>
      <c r="BZ62" s="87"/>
      <c r="CA62" s="40"/>
      <c r="CB62" s="87"/>
      <c r="CC62" s="40"/>
      <c r="CD62" s="87"/>
      <c r="CE62" s="40"/>
      <c r="CF62" s="87"/>
      <c r="CG62" s="40">
        <f t="shared" si="15"/>
        <v>0</v>
      </c>
      <c r="CH62" s="40"/>
      <c r="CI62" s="40">
        <f t="shared" si="16"/>
        <v>0</v>
      </c>
      <c r="CJ62" s="67"/>
      <c r="CK62" s="85">
        <v>52946</v>
      </c>
      <c r="CL62" s="40"/>
      <c r="CM62" s="87"/>
      <c r="CN62" s="40">
        <f t="shared" si="17"/>
        <v>0</v>
      </c>
      <c r="CO62" s="40">
        <f t="shared" si="1"/>
        <v>0</v>
      </c>
      <c r="CP62" s="67"/>
      <c r="CQ62" s="85">
        <v>52946</v>
      </c>
      <c r="CR62" s="40"/>
      <c r="CS62" s="40"/>
      <c r="CT62" s="40"/>
      <c r="CU62" s="40"/>
      <c r="CV62" s="40">
        <f t="shared" si="2"/>
        <v>0</v>
      </c>
      <c r="CW62" s="40"/>
      <c r="CX62" s="85">
        <v>52946</v>
      </c>
      <c r="DC62" s="40">
        <f t="shared" si="3"/>
        <v>0</v>
      </c>
      <c r="DD62" s="85"/>
      <c r="DE62" s="85">
        <v>52946</v>
      </c>
      <c r="DK62" s="85">
        <v>52946</v>
      </c>
      <c r="DM62" s="101"/>
      <c r="DN62" s="40">
        <f t="shared" si="20"/>
        <v>0</v>
      </c>
      <c r="DO62" s="40">
        <f t="shared" si="22"/>
        <v>0</v>
      </c>
      <c r="DQ62" s="85">
        <v>52946</v>
      </c>
      <c r="DS62" s="101"/>
      <c r="DT62" s="40">
        <f t="shared" si="21"/>
        <v>0</v>
      </c>
      <c r="DU62" s="40">
        <f t="shared" si="23"/>
        <v>0</v>
      </c>
      <c r="DW62" s="85">
        <v>52946</v>
      </c>
      <c r="EB62" s="40">
        <f t="shared" si="4"/>
        <v>0</v>
      </c>
      <c r="ED62" s="85">
        <v>52946</v>
      </c>
      <c r="EI62" s="40">
        <f t="shared" si="5"/>
        <v>0</v>
      </c>
      <c r="EK62" s="85">
        <v>52946</v>
      </c>
      <c r="EP62" s="40">
        <f t="shared" si="6"/>
        <v>0</v>
      </c>
      <c r="ER62" s="85">
        <v>52946</v>
      </c>
      <c r="EW62" s="40">
        <f t="shared" si="7"/>
        <v>0</v>
      </c>
    </row>
    <row r="63" spans="2:153" x14ac:dyDescent="0.4">
      <c r="B63" s="85">
        <v>53143</v>
      </c>
      <c r="C63" s="85"/>
      <c r="D63" s="85">
        <v>53128</v>
      </c>
      <c r="E63" s="40">
        <f t="shared" si="8"/>
        <v>0</v>
      </c>
      <c r="F63" s="40">
        <f t="shared" si="9"/>
        <v>0</v>
      </c>
      <c r="G63" s="40">
        <f t="shared" si="10"/>
        <v>0</v>
      </c>
      <c r="H63" s="40">
        <v>0</v>
      </c>
      <c r="I63" s="40">
        <f t="shared" si="11"/>
        <v>0</v>
      </c>
      <c r="J63" s="40">
        <f>SUM(I62:I63)</f>
        <v>0</v>
      </c>
      <c r="L63" s="85">
        <v>53128</v>
      </c>
      <c r="M63" s="40"/>
      <c r="N63" s="101"/>
      <c r="O63" s="40"/>
      <c r="P63" s="101"/>
      <c r="Q63" s="40">
        <f t="shared" si="12"/>
        <v>0</v>
      </c>
      <c r="R63" s="40"/>
      <c r="S63" s="40"/>
      <c r="T63" s="40">
        <f t="shared" si="13"/>
        <v>0</v>
      </c>
      <c r="V63" s="85">
        <v>53128</v>
      </c>
      <c r="W63" s="40"/>
      <c r="X63" s="40"/>
      <c r="Y63" s="40"/>
      <c r="Z63" s="40"/>
      <c r="AA63" s="40">
        <f t="shared" si="14"/>
        <v>0</v>
      </c>
      <c r="AC63" s="85">
        <v>53128</v>
      </c>
      <c r="AD63" s="40"/>
      <c r="AE63" s="40"/>
      <c r="AF63" s="40"/>
      <c r="AG63" s="40"/>
      <c r="AH63" s="40">
        <v>0</v>
      </c>
      <c r="AJ63" s="85">
        <v>53128</v>
      </c>
      <c r="AK63" s="40"/>
      <c r="AL63" s="40"/>
      <c r="AM63" s="40"/>
      <c r="AN63" s="40"/>
      <c r="AO63" s="40">
        <v>0</v>
      </c>
      <c r="AQ63" s="85">
        <v>53128</v>
      </c>
      <c r="AR63" s="40"/>
      <c r="AS63" s="40"/>
      <c r="AT63" s="40"/>
      <c r="AU63" s="40"/>
      <c r="AV63" s="40">
        <v>0</v>
      </c>
      <c r="AX63" s="85">
        <v>53128</v>
      </c>
      <c r="AY63" s="40"/>
      <c r="AZ63" s="40"/>
      <c r="BA63" s="40"/>
      <c r="BB63" s="40">
        <v>0</v>
      </c>
      <c r="BD63" s="85">
        <v>53128</v>
      </c>
      <c r="BE63" s="40"/>
      <c r="BF63" s="87">
        <v>0</v>
      </c>
      <c r="BG63" s="40"/>
      <c r="BH63" s="40">
        <v>0</v>
      </c>
      <c r="BJ63" s="85">
        <v>53128</v>
      </c>
      <c r="BK63" s="40"/>
      <c r="BL63" s="87"/>
      <c r="BM63" s="40">
        <f t="shared" si="19"/>
        <v>0</v>
      </c>
      <c r="BN63" s="40"/>
      <c r="BO63" s="40">
        <f t="shared" si="0"/>
        <v>0</v>
      </c>
      <c r="BP63" s="67"/>
      <c r="BQ63" s="85">
        <v>53128</v>
      </c>
      <c r="BS63" s="40"/>
      <c r="BT63" s="87"/>
      <c r="BV63" s="40">
        <v>0</v>
      </c>
      <c r="BW63" s="67"/>
      <c r="BX63" s="85">
        <v>53128</v>
      </c>
      <c r="BY63" s="40"/>
      <c r="BZ63" s="87"/>
      <c r="CA63" s="40"/>
      <c r="CB63" s="87"/>
      <c r="CC63" s="40"/>
      <c r="CD63" s="87"/>
      <c r="CE63" s="40"/>
      <c r="CF63" s="87"/>
      <c r="CG63" s="40">
        <f t="shared" si="15"/>
        <v>0</v>
      </c>
      <c r="CH63" s="40"/>
      <c r="CI63" s="40">
        <f t="shared" si="16"/>
        <v>0</v>
      </c>
      <c r="CJ63" s="67"/>
      <c r="CK63" s="85">
        <v>53128</v>
      </c>
      <c r="CL63" s="40"/>
      <c r="CM63" s="87"/>
      <c r="CN63" s="40">
        <f t="shared" si="17"/>
        <v>0</v>
      </c>
      <c r="CO63" s="40">
        <f t="shared" si="1"/>
        <v>0</v>
      </c>
      <c r="CP63" s="67"/>
      <c r="CQ63" s="85">
        <v>53128</v>
      </c>
      <c r="CR63" s="40"/>
      <c r="CS63" s="40"/>
      <c r="CT63" s="40"/>
      <c r="CU63" s="40"/>
      <c r="CV63" s="40">
        <f t="shared" si="2"/>
        <v>0</v>
      </c>
      <c r="CW63" s="40"/>
      <c r="CX63" s="85">
        <v>53128</v>
      </c>
      <c r="DC63" s="40">
        <f t="shared" si="3"/>
        <v>0</v>
      </c>
      <c r="DD63" s="85"/>
      <c r="DE63" s="85">
        <v>53128</v>
      </c>
      <c r="DK63" s="85">
        <v>53128</v>
      </c>
      <c r="DM63" s="101"/>
      <c r="DN63" s="40">
        <f t="shared" si="20"/>
        <v>0</v>
      </c>
      <c r="DO63" s="40">
        <f t="shared" si="22"/>
        <v>0</v>
      </c>
      <c r="DQ63" s="85">
        <v>53128</v>
      </c>
      <c r="DS63" s="101"/>
      <c r="DT63" s="40">
        <f t="shared" si="21"/>
        <v>0</v>
      </c>
      <c r="DU63" s="40">
        <f t="shared" si="23"/>
        <v>0</v>
      </c>
      <c r="DW63" s="85">
        <v>53128</v>
      </c>
      <c r="EB63" s="40">
        <f t="shared" si="4"/>
        <v>0</v>
      </c>
      <c r="ED63" s="85">
        <v>53128</v>
      </c>
      <c r="EI63" s="40">
        <f t="shared" si="5"/>
        <v>0</v>
      </c>
      <c r="EK63" s="85">
        <v>53128</v>
      </c>
      <c r="EP63" s="40">
        <f t="shared" si="6"/>
        <v>0</v>
      </c>
      <c r="ER63" s="85">
        <v>53128</v>
      </c>
      <c r="EW63" s="40">
        <f t="shared" si="7"/>
        <v>0</v>
      </c>
    </row>
    <row r="64" spans="2:153" x14ac:dyDescent="0.4">
      <c r="B64" s="85">
        <v>53327</v>
      </c>
      <c r="C64" s="85"/>
      <c r="D64" s="85">
        <v>53311</v>
      </c>
      <c r="E64" s="40">
        <f t="shared" si="8"/>
        <v>0</v>
      </c>
      <c r="F64" s="40">
        <f t="shared" si="9"/>
        <v>0</v>
      </c>
      <c r="G64" s="40">
        <f t="shared" si="10"/>
        <v>0</v>
      </c>
      <c r="H64" s="40">
        <v>0</v>
      </c>
      <c r="I64" s="40">
        <f t="shared" si="11"/>
        <v>0</v>
      </c>
      <c r="J64" s="40"/>
      <c r="L64" s="85">
        <v>53311</v>
      </c>
      <c r="M64" s="40"/>
      <c r="N64" s="101"/>
      <c r="O64" s="40"/>
      <c r="P64" s="101"/>
      <c r="Q64" s="40">
        <f t="shared" si="12"/>
        <v>0</v>
      </c>
      <c r="R64" s="40"/>
      <c r="S64" s="40"/>
      <c r="T64" s="40">
        <f t="shared" si="13"/>
        <v>0</v>
      </c>
      <c r="V64" s="85">
        <v>53311</v>
      </c>
      <c r="W64" s="40"/>
      <c r="X64" s="40"/>
      <c r="Y64" s="40"/>
      <c r="Z64" s="40"/>
      <c r="AA64" s="40">
        <f t="shared" si="14"/>
        <v>0</v>
      </c>
      <c r="AC64" s="85">
        <v>53311</v>
      </c>
      <c r="AD64" s="40"/>
      <c r="AE64" s="40"/>
      <c r="AF64" s="40"/>
      <c r="AG64" s="40"/>
      <c r="AH64" s="40">
        <v>0</v>
      </c>
      <c r="AJ64" s="85">
        <v>53311</v>
      </c>
      <c r="AK64" s="40"/>
      <c r="AL64" s="40"/>
      <c r="AM64" s="40"/>
      <c r="AN64" s="40"/>
      <c r="AO64" s="40">
        <v>0</v>
      </c>
      <c r="AQ64" s="85">
        <v>53311</v>
      </c>
      <c r="AR64" s="40"/>
      <c r="AS64" s="40"/>
      <c r="AT64" s="40"/>
      <c r="AU64" s="40"/>
      <c r="AV64" s="40">
        <v>0</v>
      </c>
      <c r="AX64" s="85">
        <v>53311</v>
      </c>
      <c r="AY64" s="40"/>
      <c r="AZ64" s="40"/>
      <c r="BA64" s="40"/>
      <c r="BB64" s="40">
        <v>0</v>
      </c>
      <c r="BD64" s="85">
        <v>53311</v>
      </c>
      <c r="BE64" s="40"/>
      <c r="BF64" s="87">
        <v>0</v>
      </c>
      <c r="BG64" s="40"/>
      <c r="BH64" s="40">
        <v>0</v>
      </c>
      <c r="BJ64" s="85">
        <v>53311</v>
      </c>
      <c r="BK64" s="40"/>
      <c r="BL64" s="87"/>
      <c r="BM64" s="40">
        <f t="shared" si="19"/>
        <v>0</v>
      </c>
      <c r="BN64" s="40"/>
      <c r="BO64" s="40">
        <f t="shared" si="0"/>
        <v>0</v>
      </c>
      <c r="BP64" s="67"/>
      <c r="BQ64" s="85">
        <v>53311</v>
      </c>
      <c r="BS64" s="40"/>
      <c r="BT64" s="87"/>
      <c r="BV64" s="40">
        <v>0</v>
      </c>
      <c r="BW64" s="67"/>
      <c r="BX64" s="85">
        <v>53311</v>
      </c>
      <c r="BY64" s="40"/>
      <c r="BZ64" s="87"/>
      <c r="CA64" s="40"/>
      <c r="CB64" s="87"/>
      <c r="CC64" s="40"/>
      <c r="CD64" s="87"/>
      <c r="CE64" s="40"/>
      <c r="CF64" s="87"/>
      <c r="CG64" s="40">
        <f t="shared" ref="CG64:CG73" si="24">(BY64*BZ64/2)+(CA64*CB64/2)+(CC64*CD64/2)+(CE64*CF64/2)+CG65</f>
        <v>0</v>
      </c>
      <c r="CH64" s="40"/>
      <c r="CI64" s="40">
        <f t="shared" si="16"/>
        <v>0</v>
      </c>
      <c r="CJ64" s="67"/>
      <c r="CK64" s="85">
        <v>53311</v>
      </c>
      <c r="CL64" s="40"/>
      <c r="CM64" s="87"/>
      <c r="CN64" s="40">
        <f t="shared" si="17"/>
        <v>0</v>
      </c>
      <c r="CO64" s="40">
        <f t="shared" si="1"/>
        <v>0</v>
      </c>
      <c r="CP64" s="67"/>
      <c r="CQ64" s="85">
        <v>53311</v>
      </c>
      <c r="CR64" s="40"/>
      <c r="CS64" s="40"/>
      <c r="CT64" s="40"/>
      <c r="CU64" s="40"/>
      <c r="CV64" s="40">
        <f t="shared" si="2"/>
        <v>0</v>
      </c>
      <c r="CW64" s="40"/>
      <c r="CX64" s="85">
        <v>53311</v>
      </c>
      <c r="DC64" s="40">
        <f t="shared" si="3"/>
        <v>0</v>
      </c>
      <c r="DD64" s="85"/>
      <c r="DE64" s="85">
        <v>53311</v>
      </c>
      <c r="DK64" s="85">
        <v>53311</v>
      </c>
      <c r="DM64" s="101"/>
      <c r="DN64" s="40">
        <f t="shared" si="20"/>
        <v>0</v>
      </c>
      <c r="DO64" s="40">
        <f t="shared" si="22"/>
        <v>0</v>
      </c>
      <c r="DQ64" s="85">
        <v>53311</v>
      </c>
      <c r="DS64" s="101"/>
      <c r="DT64" s="40">
        <f t="shared" si="21"/>
        <v>0</v>
      </c>
      <c r="DU64" s="40">
        <f t="shared" si="23"/>
        <v>0</v>
      </c>
      <c r="DW64" s="85">
        <v>53311</v>
      </c>
      <c r="EB64" s="40">
        <f t="shared" si="4"/>
        <v>0</v>
      </c>
      <c r="ED64" s="85">
        <v>53311</v>
      </c>
      <c r="EI64" s="40">
        <f t="shared" si="5"/>
        <v>0</v>
      </c>
      <c r="EK64" s="85">
        <v>53311</v>
      </c>
      <c r="EP64" s="40">
        <f t="shared" si="6"/>
        <v>0</v>
      </c>
      <c r="ER64" s="85">
        <v>53311</v>
      </c>
      <c r="EW64" s="40">
        <f t="shared" si="7"/>
        <v>0</v>
      </c>
    </row>
    <row r="65" spans="2:153" x14ac:dyDescent="0.4">
      <c r="B65" s="85">
        <v>53508</v>
      </c>
      <c r="C65" s="85"/>
      <c r="D65" s="85">
        <v>53493</v>
      </c>
      <c r="E65" s="40">
        <f t="shared" si="8"/>
        <v>0</v>
      </c>
      <c r="F65" s="40">
        <f t="shared" si="9"/>
        <v>0</v>
      </c>
      <c r="G65" s="40">
        <f t="shared" si="10"/>
        <v>0</v>
      </c>
      <c r="H65" s="40">
        <v>0</v>
      </c>
      <c r="I65" s="40">
        <f t="shared" si="11"/>
        <v>0</v>
      </c>
      <c r="J65" s="40">
        <f>SUM(I64:I65)</f>
        <v>0</v>
      </c>
      <c r="L65" s="85">
        <v>53493</v>
      </c>
      <c r="M65" s="40"/>
      <c r="N65" s="101"/>
      <c r="O65" s="40"/>
      <c r="P65" s="101"/>
      <c r="Q65" s="40">
        <f t="shared" si="12"/>
        <v>0</v>
      </c>
      <c r="R65" s="40"/>
      <c r="S65" s="40"/>
      <c r="T65" s="40">
        <f t="shared" si="13"/>
        <v>0</v>
      </c>
      <c r="V65" s="85">
        <v>53493</v>
      </c>
      <c r="W65" s="40"/>
      <c r="X65" s="40"/>
      <c r="Y65" s="40"/>
      <c r="Z65" s="40"/>
      <c r="AA65" s="40">
        <f t="shared" si="14"/>
        <v>0</v>
      </c>
      <c r="AC65" s="85">
        <v>53493</v>
      </c>
      <c r="AD65" s="40"/>
      <c r="AE65" s="40"/>
      <c r="AF65" s="40"/>
      <c r="AG65" s="40"/>
      <c r="AH65" s="40">
        <v>0</v>
      </c>
      <c r="AJ65" s="85">
        <v>53493</v>
      </c>
      <c r="AK65" s="40"/>
      <c r="AL65" s="40"/>
      <c r="AM65" s="40"/>
      <c r="AN65" s="40"/>
      <c r="AO65" s="40">
        <v>0</v>
      </c>
      <c r="AQ65" s="85">
        <v>53493</v>
      </c>
      <c r="AR65" s="40"/>
      <c r="AS65" s="40"/>
      <c r="AT65" s="40"/>
      <c r="AU65" s="40"/>
      <c r="AV65" s="40">
        <v>0</v>
      </c>
      <c r="AX65" s="85">
        <v>53493</v>
      </c>
      <c r="AY65" s="40"/>
      <c r="AZ65" s="40"/>
      <c r="BA65" s="40"/>
      <c r="BB65" s="40">
        <v>0</v>
      </c>
      <c r="BD65" s="85">
        <v>53493</v>
      </c>
      <c r="BE65" s="40"/>
      <c r="BF65" s="87">
        <v>0</v>
      </c>
      <c r="BG65" s="40"/>
      <c r="BH65" s="40">
        <v>0</v>
      </c>
      <c r="BJ65" s="85">
        <v>53493</v>
      </c>
      <c r="BK65" s="40"/>
      <c r="BL65" s="87"/>
      <c r="BM65" s="40">
        <f t="shared" si="19"/>
        <v>0</v>
      </c>
      <c r="BN65" s="40"/>
      <c r="BO65" s="40">
        <f t="shared" si="0"/>
        <v>0</v>
      </c>
      <c r="BP65" s="67"/>
      <c r="BQ65" s="85">
        <v>53493</v>
      </c>
      <c r="BS65" s="40"/>
      <c r="BT65" s="87"/>
      <c r="BV65" s="40">
        <v>0</v>
      </c>
      <c r="BW65" s="67"/>
      <c r="BX65" s="85">
        <v>53493</v>
      </c>
      <c r="BY65" s="40"/>
      <c r="BZ65" s="87"/>
      <c r="CA65" s="40"/>
      <c r="CB65" s="87"/>
      <c r="CC65" s="40"/>
      <c r="CD65" s="87"/>
      <c r="CE65" s="40"/>
      <c r="CF65" s="87"/>
      <c r="CG65" s="40">
        <f t="shared" si="24"/>
        <v>0</v>
      </c>
      <c r="CH65" s="40"/>
      <c r="CI65" s="40">
        <f t="shared" si="16"/>
        <v>0</v>
      </c>
      <c r="CJ65" s="67"/>
      <c r="CK65" s="85">
        <v>53493</v>
      </c>
      <c r="CL65" s="40"/>
      <c r="CM65" s="87"/>
      <c r="CN65" s="40">
        <f t="shared" si="17"/>
        <v>0</v>
      </c>
      <c r="CO65" s="40">
        <f t="shared" si="1"/>
        <v>0</v>
      </c>
      <c r="CP65" s="67"/>
      <c r="CQ65" s="85">
        <v>53493</v>
      </c>
      <c r="CR65" s="40"/>
      <c r="CS65" s="40"/>
      <c r="CT65" s="40"/>
      <c r="CU65" s="40"/>
      <c r="CV65" s="40">
        <f t="shared" si="2"/>
        <v>0</v>
      </c>
      <c r="CW65" s="40"/>
      <c r="CX65" s="85">
        <v>53493</v>
      </c>
      <c r="DC65" s="40">
        <f t="shared" si="3"/>
        <v>0</v>
      </c>
      <c r="DD65" s="85"/>
      <c r="DE65" s="85">
        <v>53493</v>
      </c>
      <c r="DK65" s="85">
        <v>53493</v>
      </c>
      <c r="DM65" s="101"/>
      <c r="DN65" s="40">
        <f t="shared" si="20"/>
        <v>0</v>
      </c>
      <c r="DO65" s="40">
        <f t="shared" si="22"/>
        <v>0</v>
      </c>
      <c r="DQ65" s="85">
        <v>53493</v>
      </c>
      <c r="DS65" s="101"/>
      <c r="DT65" s="40">
        <f t="shared" si="21"/>
        <v>0</v>
      </c>
      <c r="DU65" s="40">
        <f t="shared" si="23"/>
        <v>0</v>
      </c>
      <c r="DW65" s="85">
        <v>53493</v>
      </c>
      <c r="EB65" s="40">
        <f t="shared" si="4"/>
        <v>0</v>
      </c>
      <c r="ED65" s="85">
        <v>53493</v>
      </c>
      <c r="EI65" s="40">
        <f t="shared" si="5"/>
        <v>0</v>
      </c>
      <c r="EK65" s="85">
        <v>53493</v>
      </c>
      <c r="EP65" s="40">
        <f t="shared" si="6"/>
        <v>0</v>
      </c>
      <c r="ER65" s="85">
        <v>53493</v>
      </c>
      <c r="EW65" s="40">
        <f t="shared" si="7"/>
        <v>0</v>
      </c>
    </row>
    <row r="66" spans="2:153" x14ac:dyDescent="0.4">
      <c r="B66" s="85">
        <v>53692</v>
      </c>
      <c r="C66" s="85"/>
      <c r="D66" s="85">
        <v>53676</v>
      </c>
      <c r="E66" s="40">
        <f t="shared" si="8"/>
        <v>0</v>
      </c>
      <c r="F66" s="40">
        <f t="shared" si="9"/>
        <v>0</v>
      </c>
      <c r="G66" s="40">
        <f t="shared" si="10"/>
        <v>0</v>
      </c>
      <c r="H66" s="40">
        <v>0</v>
      </c>
      <c r="I66" s="40">
        <f t="shared" si="11"/>
        <v>0</v>
      </c>
      <c r="J66" s="40"/>
      <c r="L66" s="85">
        <v>53676</v>
      </c>
      <c r="M66" s="40"/>
      <c r="N66" s="101"/>
      <c r="O66" s="40"/>
      <c r="P66" s="101"/>
      <c r="Q66" s="40">
        <f t="shared" si="12"/>
        <v>0</v>
      </c>
      <c r="R66" s="40"/>
      <c r="S66" s="40"/>
      <c r="T66" s="40">
        <f t="shared" si="13"/>
        <v>0</v>
      </c>
      <c r="V66" s="85">
        <v>53676</v>
      </c>
      <c r="W66" s="40"/>
      <c r="X66" s="40"/>
      <c r="Y66" s="40"/>
      <c r="Z66" s="40"/>
      <c r="AA66" s="40">
        <f t="shared" si="14"/>
        <v>0</v>
      </c>
      <c r="AC66" s="85">
        <v>53676</v>
      </c>
      <c r="AD66" s="40"/>
      <c r="AE66" s="40"/>
      <c r="AF66" s="40"/>
      <c r="AG66" s="40"/>
      <c r="AH66" s="40">
        <v>0</v>
      </c>
      <c r="AJ66" s="85">
        <v>53676</v>
      </c>
      <c r="AK66" s="40"/>
      <c r="AL66" s="40"/>
      <c r="AM66" s="40"/>
      <c r="AN66" s="40"/>
      <c r="AO66" s="40">
        <v>0</v>
      </c>
      <c r="AQ66" s="85">
        <v>53676</v>
      </c>
      <c r="AR66" s="40"/>
      <c r="AS66" s="40"/>
      <c r="AT66" s="40"/>
      <c r="AU66" s="40"/>
      <c r="AV66" s="40">
        <v>0</v>
      </c>
      <c r="AX66" s="85">
        <v>53676</v>
      </c>
      <c r="AY66" s="40"/>
      <c r="AZ66" s="40"/>
      <c r="BA66" s="40"/>
      <c r="BB66" s="40">
        <v>0</v>
      </c>
      <c r="BD66" s="85">
        <v>53676</v>
      </c>
      <c r="BE66" s="40"/>
      <c r="BF66" s="87">
        <v>0</v>
      </c>
      <c r="BG66" s="40"/>
      <c r="BH66" s="40">
        <v>0</v>
      </c>
      <c r="BJ66" s="85">
        <v>53676</v>
      </c>
      <c r="BK66" s="40"/>
      <c r="BL66" s="87"/>
      <c r="BM66" s="40">
        <f t="shared" si="19"/>
        <v>0</v>
      </c>
      <c r="BN66" s="40"/>
      <c r="BO66" s="40">
        <f t="shared" si="0"/>
        <v>0</v>
      </c>
      <c r="BP66" s="67"/>
      <c r="BQ66" s="85">
        <v>53676</v>
      </c>
      <c r="BS66" s="40"/>
      <c r="BT66" s="87"/>
      <c r="BV66" s="40">
        <v>0</v>
      </c>
      <c r="BW66" s="67"/>
      <c r="BX66" s="85">
        <v>53676</v>
      </c>
      <c r="BY66" s="40"/>
      <c r="BZ66" s="87"/>
      <c r="CA66" s="40"/>
      <c r="CB66" s="87"/>
      <c r="CC66" s="40"/>
      <c r="CD66" s="87"/>
      <c r="CE66" s="40"/>
      <c r="CF66" s="87"/>
      <c r="CG66" s="40">
        <f t="shared" si="24"/>
        <v>0</v>
      </c>
      <c r="CH66" s="40"/>
      <c r="CI66" s="40">
        <f t="shared" si="16"/>
        <v>0</v>
      </c>
      <c r="CJ66" s="67"/>
      <c r="CK66" s="85">
        <v>53676</v>
      </c>
      <c r="CL66" s="40"/>
      <c r="CM66" s="87"/>
      <c r="CN66" s="40">
        <f t="shared" si="17"/>
        <v>0</v>
      </c>
      <c r="CO66" s="40">
        <f t="shared" si="1"/>
        <v>0</v>
      </c>
      <c r="CP66" s="67"/>
      <c r="CQ66" s="85">
        <v>53676</v>
      </c>
      <c r="CR66" s="40"/>
      <c r="CS66" s="40"/>
      <c r="CT66" s="40"/>
      <c r="CU66" s="40"/>
      <c r="CV66" s="40">
        <f t="shared" si="2"/>
        <v>0</v>
      </c>
      <c r="CW66" s="40"/>
      <c r="CX66" s="85">
        <v>53676</v>
      </c>
      <c r="CY66" s="40"/>
      <c r="CZ66" s="40"/>
      <c r="DA66" s="40"/>
      <c r="DB66" s="40"/>
      <c r="DC66" s="40">
        <f t="shared" si="3"/>
        <v>0</v>
      </c>
      <c r="DD66" s="85"/>
      <c r="DE66" s="85">
        <v>53676</v>
      </c>
      <c r="DJ66" s="67"/>
      <c r="DK66" s="85">
        <v>53676</v>
      </c>
      <c r="DM66" s="101"/>
      <c r="DN66" s="40">
        <f t="shared" si="20"/>
        <v>0</v>
      </c>
      <c r="DO66" s="40">
        <f t="shared" si="22"/>
        <v>0</v>
      </c>
      <c r="DP66" s="67"/>
      <c r="DQ66" s="85">
        <v>53676</v>
      </c>
      <c r="DS66" s="101"/>
      <c r="DT66" s="40">
        <f t="shared" si="21"/>
        <v>0</v>
      </c>
      <c r="DU66" s="40">
        <f t="shared" si="23"/>
        <v>0</v>
      </c>
      <c r="DV66" s="67"/>
      <c r="DW66" s="85">
        <v>53676</v>
      </c>
      <c r="EB66" s="40">
        <f t="shared" si="4"/>
        <v>0</v>
      </c>
      <c r="EC66" s="67"/>
      <c r="ED66" s="85">
        <v>53676</v>
      </c>
      <c r="EI66" s="40">
        <f t="shared" si="5"/>
        <v>0</v>
      </c>
      <c r="EJ66" s="67"/>
      <c r="EK66" s="85">
        <v>53676</v>
      </c>
      <c r="EP66" s="40">
        <f t="shared" si="6"/>
        <v>0</v>
      </c>
      <c r="EQ66" s="67"/>
      <c r="ER66" s="85">
        <v>53676</v>
      </c>
      <c r="EW66" s="40">
        <f t="shared" si="7"/>
        <v>0</v>
      </c>
    </row>
    <row r="67" spans="2:153" x14ac:dyDescent="0.4">
      <c r="B67" s="85">
        <v>53873</v>
      </c>
      <c r="C67" s="85"/>
      <c r="D67" s="85">
        <v>53858</v>
      </c>
      <c r="E67" s="40">
        <f t="shared" si="8"/>
        <v>0</v>
      </c>
      <c r="F67" s="40">
        <f t="shared" si="9"/>
        <v>0</v>
      </c>
      <c r="G67" s="40">
        <f t="shared" si="10"/>
        <v>0</v>
      </c>
      <c r="H67" s="40">
        <v>0</v>
      </c>
      <c r="I67" s="40">
        <f t="shared" si="11"/>
        <v>0</v>
      </c>
      <c r="J67" s="40">
        <f>SUM(I66:I67)</f>
        <v>0</v>
      </c>
      <c r="L67" s="85">
        <v>53858</v>
      </c>
      <c r="M67" s="40"/>
      <c r="N67" s="101"/>
      <c r="O67" s="40"/>
      <c r="P67" s="101"/>
      <c r="Q67" s="40">
        <f t="shared" si="12"/>
        <v>0</v>
      </c>
      <c r="R67" s="40"/>
      <c r="S67" s="40"/>
      <c r="T67" s="40">
        <f t="shared" si="13"/>
        <v>0</v>
      </c>
      <c r="V67" s="85">
        <v>53858</v>
      </c>
      <c r="W67" s="40"/>
      <c r="X67" s="40"/>
      <c r="Y67" s="40"/>
      <c r="Z67" s="40"/>
      <c r="AA67" s="40">
        <f t="shared" si="14"/>
        <v>0</v>
      </c>
      <c r="AC67" s="85">
        <v>53858</v>
      </c>
      <c r="AD67" s="40"/>
      <c r="AE67" s="40"/>
      <c r="AF67" s="40"/>
      <c r="AG67" s="40"/>
      <c r="AH67" s="40">
        <v>0</v>
      </c>
      <c r="AJ67" s="85">
        <v>53858</v>
      </c>
      <c r="AK67" s="40"/>
      <c r="AL67" s="40"/>
      <c r="AM67" s="40"/>
      <c r="AN67" s="40"/>
      <c r="AO67" s="40">
        <v>0</v>
      </c>
      <c r="AQ67" s="85">
        <v>53858</v>
      </c>
      <c r="AR67" s="40"/>
      <c r="AS67" s="40"/>
      <c r="AT67" s="40"/>
      <c r="AU67" s="40"/>
      <c r="AV67" s="40">
        <v>0</v>
      </c>
      <c r="AX67" s="85">
        <v>53858</v>
      </c>
      <c r="AY67" s="40"/>
      <c r="AZ67" s="40"/>
      <c r="BA67" s="40"/>
      <c r="BB67" s="40">
        <v>0</v>
      </c>
      <c r="BD67" s="85">
        <v>53858</v>
      </c>
      <c r="BE67" s="40"/>
      <c r="BF67" s="87">
        <v>0</v>
      </c>
      <c r="BG67" s="40"/>
      <c r="BH67" s="40">
        <v>0</v>
      </c>
      <c r="BJ67" s="85">
        <v>53858</v>
      </c>
      <c r="BK67" s="40"/>
      <c r="BL67" s="87"/>
      <c r="BM67" s="40">
        <f t="shared" si="19"/>
        <v>0</v>
      </c>
      <c r="BN67" s="40"/>
      <c r="BO67" s="40">
        <f t="shared" si="0"/>
        <v>0</v>
      </c>
      <c r="BP67" s="67"/>
      <c r="BQ67" s="85">
        <v>53858</v>
      </c>
      <c r="BS67" s="40"/>
      <c r="BT67" s="87"/>
      <c r="BV67" s="40">
        <v>0</v>
      </c>
      <c r="BW67" s="67"/>
      <c r="BX67" s="85">
        <v>53858</v>
      </c>
      <c r="BY67" s="40"/>
      <c r="BZ67" s="87"/>
      <c r="CA67" s="40"/>
      <c r="CB67" s="87"/>
      <c r="CC67" s="40"/>
      <c r="CD67" s="87"/>
      <c r="CE67" s="40"/>
      <c r="CF67" s="87"/>
      <c r="CG67" s="40">
        <f t="shared" si="24"/>
        <v>0</v>
      </c>
      <c r="CH67" s="40"/>
      <c r="CI67" s="40">
        <f t="shared" si="16"/>
        <v>0</v>
      </c>
      <c r="CJ67" s="67"/>
      <c r="CK67" s="85">
        <v>53858</v>
      </c>
      <c r="CL67" s="40"/>
      <c r="CM67" s="87"/>
      <c r="CN67" s="40">
        <f t="shared" si="17"/>
        <v>0</v>
      </c>
      <c r="CO67" s="40">
        <f t="shared" si="1"/>
        <v>0</v>
      </c>
      <c r="CP67" s="67"/>
      <c r="CQ67" s="85">
        <v>53858</v>
      </c>
      <c r="CR67" s="40"/>
      <c r="CS67" s="40"/>
      <c r="CT67" s="40"/>
      <c r="CU67" s="40"/>
      <c r="CV67" s="40">
        <f t="shared" si="2"/>
        <v>0</v>
      </c>
      <c r="CW67" s="40"/>
      <c r="CX67" s="85">
        <v>53858</v>
      </c>
      <c r="CY67" s="40"/>
      <c r="CZ67" s="40"/>
      <c r="DA67" s="40"/>
      <c r="DB67" s="40"/>
      <c r="DC67" s="40">
        <f t="shared" si="3"/>
        <v>0</v>
      </c>
      <c r="DD67" s="85"/>
      <c r="DE67" s="85">
        <v>53858</v>
      </c>
      <c r="DJ67" s="67"/>
      <c r="DK67" s="85">
        <v>53858</v>
      </c>
      <c r="DM67" s="101"/>
      <c r="DN67" s="40">
        <f t="shared" si="20"/>
        <v>0</v>
      </c>
      <c r="DO67" s="40">
        <f t="shared" si="22"/>
        <v>0</v>
      </c>
      <c r="DP67" s="67"/>
      <c r="DQ67" s="85">
        <v>53858</v>
      </c>
      <c r="DS67" s="101"/>
      <c r="DT67" s="40">
        <f t="shared" si="21"/>
        <v>0</v>
      </c>
      <c r="DU67" s="40">
        <f t="shared" si="23"/>
        <v>0</v>
      </c>
      <c r="DV67" s="67"/>
      <c r="DW67" s="85">
        <v>53858</v>
      </c>
      <c r="EB67" s="40">
        <f t="shared" si="4"/>
        <v>0</v>
      </c>
      <c r="EC67" s="67"/>
      <c r="ED67" s="85">
        <v>53858</v>
      </c>
      <c r="EI67" s="40">
        <f t="shared" si="5"/>
        <v>0</v>
      </c>
      <c r="EJ67" s="67"/>
      <c r="EK67" s="85">
        <v>53858</v>
      </c>
      <c r="EP67" s="40">
        <f t="shared" si="6"/>
        <v>0</v>
      </c>
      <c r="EQ67" s="67"/>
      <c r="ER67" s="85">
        <v>53858</v>
      </c>
      <c r="EW67" s="40">
        <f t="shared" si="7"/>
        <v>0</v>
      </c>
    </row>
    <row r="68" spans="2:153" x14ac:dyDescent="0.4">
      <c r="B68" s="85">
        <v>54057</v>
      </c>
      <c r="C68" s="85"/>
      <c r="D68" s="85">
        <v>54041</v>
      </c>
      <c r="E68" s="40">
        <f t="shared" si="8"/>
        <v>0</v>
      </c>
      <c r="F68" s="40">
        <f t="shared" si="9"/>
        <v>0</v>
      </c>
      <c r="G68" s="40">
        <f t="shared" si="10"/>
        <v>0</v>
      </c>
      <c r="H68" s="40">
        <v>0</v>
      </c>
      <c r="I68" s="40">
        <f t="shared" si="11"/>
        <v>0</v>
      </c>
      <c r="J68" s="40"/>
      <c r="L68" s="85">
        <v>54041</v>
      </c>
      <c r="M68" s="40"/>
      <c r="N68" s="101"/>
      <c r="O68" s="40"/>
      <c r="P68" s="101"/>
      <c r="Q68" s="40">
        <f t="shared" si="12"/>
        <v>0</v>
      </c>
      <c r="R68" s="40"/>
      <c r="S68" s="40"/>
      <c r="T68" s="40">
        <f t="shared" si="13"/>
        <v>0</v>
      </c>
      <c r="V68" s="85">
        <v>54041</v>
      </c>
      <c r="W68" s="40"/>
      <c r="X68" s="40"/>
      <c r="Y68" s="40"/>
      <c r="Z68" s="40"/>
      <c r="AA68" s="40">
        <f t="shared" si="14"/>
        <v>0</v>
      </c>
      <c r="AC68" s="85">
        <v>54041</v>
      </c>
      <c r="AD68" s="40"/>
      <c r="AE68" s="40"/>
      <c r="AF68" s="40"/>
      <c r="AG68" s="40"/>
      <c r="AH68" s="40">
        <v>0</v>
      </c>
      <c r="AJ68" s="85">
        <v>54041</v>
      </c>
      <c r="AK68" s="40"/>
      <c r="AL68" s="40"/>
      <c r="AM68" s="40"/>
      <c r="AN68" s="40"/>
      <c r="AO68" s="40">
        <v>0</v>
      </c>
      <c r="AQ68" s="85">
        <v>54041</v>
      </c>
      <c r="AR68" s="40"/>
      <c r="AS68" s="40"/>
      <c r="AT68" s="40"/>
      <c r="AU68" s="40"/>
      <c r="AV68" s="40">
        <v>0</v>
      </c>
      <c r="AX68" s="85">
        <v>54041</v>
      </c>
      <c r="AY68" s="40"/>
      <c r="AZ68" s="40"/>
      <c r="BA68" s="40"/>
      <c r="BB68" s="40">
        <v>0</v>
      </c>
      <c r="BD68" s="85">
        <v>54041</v>
      </c>
      <c r="BE68" s="40"/>
      <c r="BF68" s="87">
        <v>0</v>
      </c>
      <c r="BG68" s="40"/>
      <c r="BH68" s="40">
        <v>0</v>
      </c>
      <c r="BJ68" s="85">
        <v>54041</v>
      </c>
      <c r="BK68" s="40"/>
      <c r="BL68" s="87"/>
      <c r="BM68" s="40">
        <f t="shared" si="19"/>
        <v>0</v>
      </c>
      <c r="BN68" s="40"/>
      <c r="BO68" s="40">
        <f t="shared" si="0"/>
        <v>0</v>
      </c>
      <c r="BP68" s="67"/>
      <c r="BQ68" s="85">
        <v>54041</v>
      </c>
      <c r="BS68" s="40"/>
      <c r="BT68" s="87"/>
      <c r="BV68" s="40">
        <v>0</v>
      </c>
      <c r="BW68" s="67"/>
      <c r="BX68" s="85">
        <v>54041</v>
      </c>
      <c r="BY68" s="40"/>
      <c r="BZ68" s="87"/>
      <c r="CA68" s="40"/>
      <c r="CB68" s="87"/>
      <c r="CC68" s="40"/>
      <c r="CD68" s="87"/>
      <c r="CE68" s="40"/>
      <c r="CF68" s="87"/>
      <c r="CG68" s="40">
        <f t="shared" si="24"/>
        <v>0</v>
      </c>
      <c r="CH68" s="40"/>
      <c r="CI68" s="40">
        <f t="shared" si="16"/>
        <v>0</v>
      </c>
      <c r="CJ68" s="67"/>
      <c r="CK68" s="85">
        <v>54041</v>
      </c>
      <c r="CL68" s="40"/>
      <c r="CM68" s="87"/>
      <c r="CN68" s="40">
        <f t="shared" si="17"/>
        <v>0</v>
      </c>
      <c r="CO68" s="40">
        <f t="shared" si="1"/>
        <v>0</v>
      </c>
      <c r="CP68" s="67"/>
      <c r="CQ68" s="85">
        <v>54041</v>
      </c>
      <c r="CR68" s="40"/>
      <c r="CS68" s="40"/>
      <c r="CT68" s="40"/>
      <c r="CU68" s="40"/>
      <c r="CV68" s="40">
        <f t="shared" si="2"/>
        <v>0</v>
      </c>
      <c r="CW68" s="40"/>
      <c r="CX68" s="85">
        <v>54041</v>
      </c>
      <c r="CY68" s="40"/>
      <c r="CZ68" s="40"/>
      <c r="DA68" s="40"/>
      <c r="DB68" s="40"/>
      <c r="DC68" s="40">
        <f t="shared" si="3"/>
        <v>0</v>
      </c>
      <c r="DD68" s="85"/>
      <c r="DE68" s="85">
        <v>54041</v>
      </c>
      <c r="DJ68" s="67"/>
      <c r="DK68" s="85">
        <v>54041</v>
      </c>
      <c r="DM68" s="101"/>
      <c r="DN68" s="40">
        <f t="shared" si="20"/>
        <v>0</v>
      </c>
      <c r="DO68" s="40">
        <f t="shared" si="22"/>
        <v>0</v>
      </c>
      <c r="DP68" s="67"/>
      <c r="DQ68" s="85">
        <v>54041</v>
      </c>
      <c r="DS68" s="101"/>
      <c r="DT68" s="40">
        <f t="shared" si="21"/>
        <v>0</v>
      </c>
      <c r="DU68" s="40">
        <f t="shared" si="23"/>
        <v>0</v>
      </c>
      <c r="DV68" s="67"/>
      <c r="DW68" s="85">
        <v>54041</v>
      </c>
      <c r="EB68" s="40">
        <f t="shared" si="4"/>
        <v>0</v>
      </c>
      <c r="EC68" s="67"/>
      <c r="ED68" s="85">
        <v>54041</v>
      </c>
      <c r="EI68" s="40">
        <f t="shared" si="5"/>
        <v>0</v>
      </c>
      <c r="EJ68" s="67"/>
      <c r="EK68" s="85">
        <v>54041</v>
      </c>
      <c r="EP68" s="40">
        <f t="shared" si="6"/>
        <v>0</v>
      </c>
      <c r="EQ68" s="67"/>
      <c r="ER68" s="85">
        <v>54041</v>
      </c>
      <c r="EW68" s="40">
        <f t="shared" si="7"/>
        <v>0</v>
      </c>
    </row>
    <row r="69" spans="2:153" x14ac:dyDescent="0.4">
      <c r="B69" s="85">
        <v>54239</v>
      </c>
      <c r="C69" s="85"/>
      <c r="D69" s="85">
        <v>54224</v>
      </c>
      <c r="E69" s="40">
        <f t="shared" si="8"/>
        <v>0</v>
      </c>
      <c r="F69" s="40">
        <f t="shared" si="9"/>
        <v>0</v>
      </c>
      <c r="G69" s="40">
        <f t="shared" si="10"/>
        <v>0</v>
      </c>
      <c r="H69" s="40">
        <v>0</v>
      </c>
      <c r="I69" s="40">
        <f t="shared" si="11"/>
        <v>0</v>
      </c>
      <c r="J69" s="40">
        <f>SUM(I68:I69)</f>
        <v>0</v>
      </c>
      <c r="L69" s="85">
        <v>54224</v>
      </c>
      <c r="M69" s="40"/>
      <c r="N69" s="101"/>
      <c r="O69" s="40"/>
      <c r="P69" s="101"/>
      <c r="Q69" s="40">
        <f t="shared" si="12"/>
        <v>0</v>
      </c>
      <c r="R69" s="40"/>
      <c r="S69" s="40"/>
      <c r="T69" s="40">
        <f t="shared" si="13"/>
        <v>0</v>
      </c>
      <c r="V69" s="85">
        <v>54224</v>
      </c>
      <c r="W69" s="40"/>
      <c r="X69" s="40"/>
      <c r="Y69" s="40"/>
      <c r="Z69" s="40"/>
      <c r="AA69" s="40">
        <f t="shared" si="14"/>
        <v>0</v>
      </c>
      <c r="AC69" s="85">
        <v>54224</v>
      </c>
      <c r="AD69" s="40"/>
      <c r="AE69" s="40"/>
      <c r="AF69" s="40"/>
      <c r="AG69" s="40"/>
      <c r="AH69" s="40">
        <v>0</v>
      </c>
      <c r="AJ69" s="85">
        <v>54224</v>
      </c>
      <c r="AK69" s="40"/>
      <c r="AL69" s="40"/>
      <c r="AM69" s="40"/>
      <c r="AN69" s="40"/>
      <c r="AO69" s="40">
        <v>0</v>
      </c>
      <c r="AQ69" s="85">
        <v>54224</v>
      </c>
      <c r="AR69" s="40"/>
      <c r="AS69" s="40"/>
      <c r="AT69" s="40"/>
      <c r="AU69" s="40"/>
      <c r="AV69" s="40">
        <v>0</v>
      </c>
      <c r="AX69" s="85">
        <v>54224</v>
      </c>
      <c r="AY69" s="40"/>
      <c r="AZ69" s="40"/>
      <c r="BA69" s="40"/>
      <c r="BB69" s="40">
        <v>0</v>
      </c>
      <c r="BD69" s="85">
        <v>54224</v>
      </c>
      <c r="BE69" s="40"/>
      <c r="BF69" s="87">
        <v>0</v>
      </c>
      <c r="BG69" s="40"/>
      <c r="BH69" s="40">
        <v>0</v>
      </c>
      <c r="BJ69" s="85">
        <v>54224</v>
      </c>
      <c r="BK69" s="40"/>
      <c r="BL69" s="87"/>
      <c r="BM69" s="40">
        <f t="shared" si="19"/>
        <v>0</v>
      </c>
      <c r="BN69" s="40"/>
      <c r="BO69" s="40">
        <f t="shared" si="0"/>
        <v>0</v>
      </c>
      <c r="BP69" s="67"/>
      <c r="BQ69" s="85">
        <v>54224</v>
      </c>
      <c r="BS69" s="40"/>
      <c r="BT69" s="87"/>
      <c r="BV69" s="40">
        <v>0</v>
      </c>
      <c r="BW69" s="67"/>
      <c r="BX69" s="85">
        <v>54224</v>
      </c>
      <c r="BY69" s="40"/>
      <c r="BZ69" s="87"/>
      <c r="CA69" s="40"/>
      <c r="CB69" s="87"/>
      <c r="CC69" s="40"/>
      <c r="CD69" s="87"/>
      <c r="CE69" s="40"/>
      <c r="CF69" s="87"/>
      <c r="CG69" s="40">
        <f t="shared" si="24"/>
        <v>0</v>
      </c>
      <c r="CH69" s="40"/>
      <c r="CI69" s="40">
        <f t="shared" si="16"/>
        <v>0</v>
      </c>
      <c r="CJ69" s="67"/>
      <c r="CK69" s="85">
        <v>54224</v>
      </c>
      <c r="CL69" s="40"/>
      <c r="CM69" s="87"/>
      <c r="CN69" s="40">
        <f t="shared" si="17"/>
        <v>0</v>
      </c>
      <c r="CO69" s="40">
        <f t="shared" si="1"/>
        <v>0</v>
      </c>
      <c r="CP69" s="67"/>
      <c r="CQ69" s="85">
        <v>54224</v>
      </c>
      <c r="CR69" s="40"/>
      <c r="CS69" s="40"/>
      <c r="CT69" s="40"/>
      <c r="CU69" s="40"/>
      <c r="CV69" s="40">
        <f t="shared" si="2"/>
        <v>0</v>
      </c>
      <c r="CW69" s="40"/>
      <c r="CX69" s="85">
        <v>54224</v>
      </c>
      <c r="CY69" s="40"/>
      <c r="CZ69" s="40"/>
      <c r="DA69" s="40"/>
      <c r="DB69" s="40"/>
      <c r="DC69" s="40">
        <f t="shared" si="3"/>
        <v>0</v>
      </c>
      <c r="DD69" s="85"/>
      <c r="DE69" s="85">
        <v>54224</v>
      </c>
      <c r="DJ69" s="67"/>
      <c r="DK69" s="85">
        <v>54224</v>
      </c>
      <c r="DM69" s="101"/>
      <c r="DN69" s="40">
        <f t="shared" si="20"/>
        <v>0</v>
      </c>
      <c r="DO69" s="40">
        <f t="shared" si="22"/>
        <v>0</v>
      </c>
      <c r="DP69" s="67"/>
      <c r="DQ69" s="85">
        <v>54224</v>
      </c>
      <c r="DS69" s="101"/>
      <c r="DT69" s="40">
        <f t="shared" si="21"/>
        <v>0</v>
      </c>
      <c r="DU69" s="40">
        <f t="shared" si="23"/>
        <v>0</v>
      </c>
      <c r="DV69" s="67"/>
      <c r="DW69" s="85">
        <v>54224</v>
      </c>
      <c r="EB69" s="40">
        <f t="shared" si="4"/>
        <v>0</v>
      </c>
      <c r="EC69" s="67"/>
      <c r="ED69" s="85">
        <v>54224</v>
      </c>
      <c r="EI69" s="40">
        <f t="shared" si="5"/>
        <v>0</v>
      </c>
      <c r="EJ69" s="67"/>
      <c r="EK69" s="85">
        <v>54224</v>
      </c>
      <c r="EP69" s="40">
        <f t="shared" si="6"/>
        <v>0</v>
      </c>
      <c r="EQ69" s="67"/>
      <c r="ER69" s="85">
        <v>54224</v>
      </c>
      <c r="EW69" s="40">
        <f t="shared" si="7"/>
        <v>0</v>
      </c>
    </row>
    <row r="70" spans="2:153" x14ac:dyDescent="0.4">
      <c r="B70" s="85">
        <v>54423</v>
      </c>
      <c r="C70" s="85"/>
      <c r="D70" s="85">
        <v>54407</v>
      </c>
      <c r="E70" s="40">
        <f t="shared" si="8"/>
        <v>0</v>
      </c>
      <c r="F70" s="40">
        <f t="shared" si="9"/>
        <v>0</v>
      </c>
      <c r="G70" s="40">
        <f t="shared" si="10"/>
        <v>0</v>
      </c>
      <c r="H70" s="40">
        <v>0</v>
      </c>
      <c r="I70" s="40">
        <f t="shared" si="11"/>
        <v>0</v>
      </c>
      <c r="J70" s="40"/>
      <c r="L70" s="85">
        <v>54407</v>
      </c>
      <c r="M70" s="40"/>
      <c r="N70" s="101"/>
      <c r="O70" s="40"/>
      <c r="P70" s="101"/>
      <c r="Q70" s="40">
        <f t="shared" si="12"/>
        <v>0</v>
      </c>
      <c r="R70" s="40"/>
      <c r="S70" s="40"/>
      <c r="T70" s="40">
        <f t="shared" si="13"/>
        <v>0</v>
      </c>
      <c r="V70" s="85">
        <v>54407</v>
      </c>
      <c r="W70" s="40"/>
      <c r="X70" s="40"/>
      <c r="Y70" s="40"/>
      <c r="Z70" s="40"/>
      <c r="AA70" s="40">
        <f t="shared" si="14"/>
        <v>0</v>
      </c>
      <c r="AC70" s="85">
        <v>54407</v>
      </c>
      <c r="AD70" s="40"/>
      <c r="AE70" s="40"/>
      <c r="AF70" s="40"/>
      <c r="AG70" s="40"/>
      <c r="AH70" s="40">
        <v>0</v>
      </c>
      <c r="AJ70" s="85">
        <v>54407</v>
      </c>
      <c r="AK70" s="40"/>
      <c r="AL70" s="40"/>
      <c r="AM70" s="40"/>
      <c r="AN70" s="40"/>
      <c r="AO70" s="40">
        <v>0</v>
      </c>
      <c r="AQ70" s="85">
        <v>54407</v>
      </c>
      <c r="AR70" s="40"/>
      <c r="AS70" s="40"/>
      <c r="AT70" s="40"/>
      <c r="AU70" s="40"/>
      <c r="AV70" s="40">
        <v>0</v>
      </c>
      <c r="AX70" s="85">
        <v>54407</v>
      </c>
      <c r="AY70" s="40"/>
      <c r="AZ70" s="40"/>
      <c r="BA70" s="40"/>
      <c r="BB70" s="40">
        <v>0</v>
      </c>
      <c r="BD70" s="85">
        <v>54407</v>
      </c>
      <c r="BE70" s="40"/>
      <c r="BF70" s="87">
        <v>0</v>
      </c>
      <c r="BG70" s="40"/>
      <c r="BH70" s="40">
        <v>0</v>
      </c>
      <c r="BJ70" s="85">
        <v>54407</v>
      </c>
      <c r="BK70" s="40"/>
      <c r="BL70" s="87"/>
      <c r="BM70" s="40">
        <f t="shared" si="19"/>
        <v>0</v>
      </c>
      <c r="BN70" s="40"/>
      <c r="BO70" s="40">
        <f t="shared" si="0"/>
        <v>0</v>
      </c>
      <c r="BP70" s="67"/>
      <c r="BQ70" s="85">
        <v>54407</v>
      </c>
      <c r="BS70" s="40"/>
      <c r="BT70" s="87"/>
      <c r="BV70" s="40">
        <v>0</v>
      </c>
      <c r="BW70" s="67"/>
      <c r="BX70" s="85">
        <v>54407</v>
      </c>
      <c r="BY70" s="40"/>
      <c r="BZ70" s="87"/>
      <c r="CA70" s="40"/>
      <c r="CB70" s="87"/>
      <c r="CC70" s="40"/>
      <c r="CD70" s="87"/>
      <c r="CE70" s="40"/>
      <c r="CF70" s="87"/>
      <c r="CG70" s="40">
        <f t="shared" si="24"/>
        <v>0</v>
      </c>
      <c r="CH70" s="40"/>
      <c r="CI70" s="40">
        <f t="shared" si="16"/>
        <v>0</v>
      </c>
      <c r="CJ70" s="67"/>
      <c r="CK70" s="85">
        <v>54407</v>
      </c>
      <c r="CL70" s="40"/>
      <c r="CM70" s="87"/>
      <c r="CN70" s="40">
        <f t="shared" si="17"/>
        <v>0</v>
      </c>
      <c r="CO70" s="40">
        <f t="shared" si="1"/>
        <v>0</v>
      </c>
      <c r="CP70" s="67"/>
      <c r="CQ70" s="85">
        <v>54407</v>
      </c>
      <c r="CR70" s="40"/>
      <c r="CS70" s="40"/>
      <c r="CT70" s="40"/>
      <c r="CU70" s="40"/>
      <c r="CV70" s="40">
        <f t="shared" si="2"/>
        <v>0</v>
      </c>
      <c r="CW70" s="40"/>
      <c r="CX70" s="85">
        <v>54407</v>
      </c>
      <c r="CY70" s="40"/>
      <c r="CZ70" s="40"/>
      <c r="DA70" s="40"/>
      <c r="DB70" s="40"/>
      <c r="DC70" s="40">
        <f t="shared" si="3"/>
        <v>0</v>
      </c>
      <c r="DD70" s="85"/>
      <c r="DE70" s="85">
        <v>54407</v>
      </c>
      <c r="DJ70" s="67"/>
      <c r="DK70" s="85">
        <v>54407</v>
      </c>
      <c r="DM70" s="101"/>
      <c r="DN70" s="40">
        <f t="shared" si="20"/>
        <v>0</v>
      </c>
      <c r="DO70" s="40">
        <f t="shared" si="22"/>
        <v>0</v>
      </c>
      <c r="DP70" s="67"/>
      <c r="DQ70" s="85">
        <v>54407</v>
      </c>
      <c r="DS70" s="101"/>
      <c r="DT70" s="40">
        <f t="shared" si="21"/>
        <v>0</v>
      </c>
      <c r="DU70" s="40">
        <f t="shared" si="23"/>
        <v>0</v>
      </c>
      <c r="DV70" s="67"/>
      <c r="DW70" s="85">
        <v>54407</v>
      </c>
      <c r="EB70" s="40">
        <f t="shared" si="4"/>
        <v>0</v>
      </c>
      <c r="EC70" s="67"/>
      <c r="ED70" s="85">
        <v>54407</v>
      </c>
      <c r="EI70" s="40">
        <f t="shared" si="5"/>
        <v>0</v>
      </c>
      <c r="EJ70" s="67"/>
      <c r="EK70" s="85">
        <v>54407</v>
      </c>
      <c r="EP70" s="40">
        <f t="shared" si="6"/>
        <v>0</v>
      </c>
      <c r="EQ70" s="67"/>
      <c r="ER70" s="85">
        <v>54407</v>
      </c>
      <c r="ES70" s="67"/>
      <c r="ET70" s="67"/>
      <c r="EU70" s="67"/>
      <c r="EV70" s="67"/>
      <c r="EW70" s="40">
        <f t="shared" si="7"/>
        <v>0</v>
      </c>
    </row>
    <row r="71" spans="2:153" x14ac:dyDescent="0.4">
      <c r="B71" s="85">
        <v>54604</v>
      </c>
      <c r="C71" s="85"/>
      <c r="D71" s="85">
        <v>54589</v>
      </c>
      <c r="E71" s="40">
        <f t="shared" si="8"/>
        <v>0</v>
      </c>
      <c r="F71" s="40">
        <f t="shared" si="9"/>
        <v>0</v>
      </c>
      <c r="G71" s="40">
        <f t="shared" si="10"/>
        <v>0</v>
      </c>
      <c r="H71" s="40">
        <v>0</v>
      </c>
      <c r="I71" s="40">
        <f t="shared" si="11"/>
        <v>0</v>
      </c>
      <c r="J71" s="40">
        <f>SUM(I70:I71)</f>
        <v>0</v>
      </c>
      <c r="L71" s="85">
        <v>54589</v>
      </c>
      <c r="M71" s="40"/>
      <c r="N71" s="101"/>
      <c r="O71" s="40"/>
      <c r="P71" s="101"/>
      <c r="Q71" s="40">
        <f t="shared" si="12"/>
        <v>0</v>
      </c>
      <c r="R71" s="40"/>
      <c r="S71" s="40"/>
      <c r="T71" s="40">
        <f t="shared" si="13"/>
        <v>0</v>
      </c>
      <c r="V71" s="85">
        <v>54589</v>
      </c>
      <c r="W71" s="40"/>
      <c r="X71" s="40"/>
      <c r="Y71" s="40"/>
      <c r="Z71" s="40"/>
      <c r="AA71" s="40">
        <f t="shared" si="14"/>
        <v>0</v>
      </c>
      <c r="AC71" s="85">
        <v>54589</v>
      </c>
      <c r="AD71" s="40"/>
      <c r="AE71" s="40"/>
      <c r="AF71" s="40"/>
      <c r="AG71" s="40"/>
      <c r="AH71" s="40">
        <v>0</v>
      </c>
      <c r="AJ71" s="85">
        <v>54589</v>
      </c>
      <c r="AK71" s="40"/>
      <c r="AL71" s="40"/>
      <c r="AM71" s="40"/>
      <c r="AN71" s="40"/>
      <c r="AO71" s="40">
        <v>0</v>
      </c>
      <c r="AQ71" s="85">
        <v>54589</v>
      </c>
      <c r="AR71" s="40"/>
      <c r="AS71" s="40"/>
      <c r="AT71" s="40"/>
      <c r="AU71" s="40"/>
      <c r="AV71" s="40">
        <v>0</v>
      </c>
      <c r="AX71" s="85">
        <v>54589</v>
      </c>
      <c r="AY71" s="40"/>
      <c r="AZ71" s="40"/>
      <c r="BA71" s="40"/>
      <c r="BB71" s="40">
        <v>0</v>
      </c>
      <c r="BD71" s="85">
        <v>54589</v>
      </c>
      <c r="BE71" s="40"/>
      <c r="BF71" s="87">
        <v>0</v>
      </c>
      <c r="BG71" s="40"/>
      <c r="BH71" s="40">
        <v>0</v>
      </c>
      <c r="BJ71" s="85">
        <v>54589</v>
      </c>
      <c r="BK71" s="40"/>
      <c r="BL71" s="87"/>
      <c r="BM71" s="40">
        <f t="shared" si="19"/>
        <v>0</v>
      </c>
      <c r="BN71" s="40"/>
      <c r="BO71" s="40">
        <f t="shared" si="0"/>
        <v>0</v>
      </c>
      <c r="BP71" s="67"/>
      <c r="BQ71" s="85">
        <v>54589</v>
      </c>
      <c r="BR71" s="67"/>
      <c r="BS71" s="40"/>
      <c r="BT71" s="94"/>
      <c r="BU71" s="67"/>
      <c r="BV71" s="40">
        <v>0</v>
      </c>
      <c r="BW71" s="67"/>
      <c r="BX71" s="85">
        <v>54589</v>
      </c>
      <c r="BY71" s="40"/>
      <c r="BZ71" s="87"/>
      <c r="CA71" s="40"/>
      <c r="CB71" s="87"/>
      <c r="CC71" s="40"/>
      <c r="CD71" s="87"/>
      <c r="CE71" s="40"/>
      <c r="CF71" s="87"/>
      <c r="CG71" s="40">
        <f t="shared" si="24"/>
        <v>0</v>
      </c>
      <c r="CH71" s="40"/>
      <c r="CI71" s="40">
        <f t="shared" si="16"/>
        <v>0</v>
      </c>
      <c r="CJ71" s="67"/>
      <c r="CK71" s="85">
        <v>54589</v>
      </c>
      <c r="CL71" s="40"/>
      <c r="CM71" s="87"/>
      <c r="CN71" s="40">
        <f t="shared" si="17"/>
        <v>0</v>
      </c>
      <c r="CO71" s="40">
        <f t="shared" si="1"/>
        <v>0</v>
      </c>
      <c r="CP71" s="67"/>
      <c r="CQ71" s="85">
        <v>54589</v>
      </c>
      <c r="CR71" s="67"/>
      <c r="CS71" s="67"/>
      <c r="CT71" s="67"/>
      <c r="CU71" s="67"/>
      <c r="CV71" s="40">
        <f t="shared" si="2"/>
        <v>0</v>
      </c>
      <c r="CW71" s="73"/>
      <c r="CX71" s="85">
        <v>54589</v>
      </c>
      <c r="CY71" s="67"/>
      <c r="CZ71" s="67"/>
      <c r="DA71" s="67"/>
      <c r="DB71" s="67"/>
      <c r="DC71" s="40">
        <f t="shared" si="3"/>
        <v>0</v>
      </c>
      <c r="DD71" s="85"/>
      <c r="DE71" s="85">
        <v>54589</v>
      </c>
      <c r="DF71" s="67"/>
      <c r="DG71" s="67"/>
      <c r="DH71" s="67"/>
      <c r="DI71" s="67"/>
      <c r="DJ71" s="67"/>
      <c r="DK71" s="85">
        <v>54589</v>
      </c>
      <c r="DL71" s="67"/>
      <c r="DM71" s="156"/>
      <c r="DN71" s="40">
        <f t="shared" si="20"/>
        <v>0</v>
      </c>
      <c r="DO71" s="40">
        <f t="shared" si="22"/>
        <v>0</v>
      </c>
      <c r="DP71" s="67"/>
      <c r="DQ71" s="85">
        <v>54589</v>
      </c>
      <c r="DR71" s="67"/>
      <c r="DS71" s="156"/>
      <c r="DT71" s="40">
        <f t="shared" si="21"/>
        <v>0</v>
      </c>
      <c r="DU71" s="40">
        <f t="shared" si="23"/>
        <v>0</v>
      </c>
      <c r="DV71" s="67"/>
      <c r="DW71" s="85">
        <v>54589</v>
      </c>
      <c r="DX71" s="67"/>
      <c r="DY71" s="67"/>
      <c r="DZ71" s="67"/>
      <c r="EA71" s="67"/>
      <c r="EB71" s="40">
        <f t="shared" si="4"/>
        <v>0</v>
      </c>
      <c r="EC71" s="67"/>
      <c r="ED71" s="85">
        <v>54589</v>
      </c>
      <c r="EE71" s="67"/>
      <c r="EF71" s="67"/>
      <c r="EG71" s="67"/>
      <c r="EH71" s="67"/>
      <c r="EI71" s="40">
        <f t="shared" si="5"/>
        <v>0</v>
      </c>
      <c r="EJ71" s="67"/>
      <c r="EK71" s="85">
        <v>54589</v>
      </c>
      <c r="EL71" s="67"/>
      <c r="EM71" s="67"/>
      <c r="EN71" s="67"/>
      <c r="EO71" s="67"/>
      <c r="EP71" s="40">
        <f t="shared" si="6"/>
        <v>0</v>
      </c>
      <c r="EQ71" s="67"/>
      <c r="ER71" s="85">
        <v>54589</v>
      </c>
      <c r="ES71" s="67"/>
      <c r="ET71" s="67"/>
      <c r="EU71" s="67"/>
      <c r="EV71" s="67"/>
      <c r="EW71" s="40">
        <f t="shared" si="7"/>
        <v>0</v>
      </c>
    </row>
    <row r="72" spans="2:153" x14ac:dyDescent="0.4">
      <c r="B72" s="85">
        <v>54788</v>
      </c>
      <c r="C72" s="85"/>
      <c r="D72" s="85">
        <v>54772</v>
      </c>
      <c r="E72" s="40">
        <f t="shared" si="8"/>
        <v>0</v>
      </c>
      <c r="F72" s="40">
        <f t="shared" si="9"/>
        <v>0</v>
      </c>
      <c r="G72" s="40">
        <f t="shared" si="10"/>
        <v>0</v>
      </c>
      <c r="H72" s="40">
        <v>0</v>
      </c>
      <c r="I72" s="40">
        <f t="shared" si="11"/>
        <v>0</v>
      </c>
      <c r="J72" s="40"/>
      <c r="L72" s="85">
        <v>54772</v>
      </c>
      <c r="M72" s="40"/>
      <c r="N72" s="101"/>
      <c r="O72" s="40"/>
      <c r="P72" s="101"/>
      <c r="Q72" s="40">
        <f t="shared" si="12"/>
        <v>0</v>
      </c>
      <c r="R72" s="40"/>
      <c r="S72" s="40"/>
      <c r="T72" s="40">
        <f t="shared" si="13"/>
        <v>0</v>
      </c>
      <c r="V72" s="85">
        <v>54772</v>
      </c>
      <c r="W72" s="40"/>
      <c r="X72" s="40"/>
      <c r="Y72" s="40"/>
      <c r="Z72" s="40"/>
      <c r="AA72" s="40">
        <f t="shared" si="14"/>
        <v>0</v>
      </c>
      <c r="AC72" s="85">
        <v>54772</v>
      </c>
      <c r="AD72" s="40"/>
      <c r="AE72" s="40"/>
      <c r="AF72" s="40"/>
      <c r="AG72" s="40"/>
      <c r="AH72" s="40">
        <v>0</v>
      </c>
      <c r="AJ72" s="85">
        <v>54772</v>
      </c>
      <c r="AK72" s="40"/>
      <c r="AL72" s="40"/>
      <c r="AM72" s="40"/>
      <c r="AN72" s="40"/>
      <c r="AO72" s="40">
        <v>0</v>
      </c>
      <c r="AQ72" s="85">
        <v>54772</v>
      </c>
      <c r="AR72" s="40"/>
      <c r="AS72" s="40"/>
      <c r="AT72" s="40"/>
      <c r="AU72" s="40"/>
      <c r="AV72" s="40">
        <v>0</v>
      </c>
      <c r="AX72" s="85">
        <v>54772</v>
      </c>
      <c r="AY72" s="40"/>
      <c r="AZ72" s="40"/>
      <c r="BA72" s="40"/>
      <c r="BB72" s="40">
        <v>0</v>
      </c>
      <c r="BD72" s="85">
        <v>54772</v>
      </c>
      <c r="BE72" s="40"/>
      <c r="BF72" s="87">
        <v>0</v>
      </c>
      <c r="BG72" s="40"/>
      <c r="BH72" s="40">
        <v>0</v>
      </c>
      <c r="BJ72" s="85">
        <v>54772</v>
      </c>
      <c r="BK72" s="40"/>
      <c r="BL72" s="87"/>
      <c r="BM72" s="40">
        <f t="shared" si="19"/>
        <v>0</v>
      </c>
      <c r="BN72" s="40"/>
      <c r="BO72" s="40">
        <f t="shared" ref="BO72:BO93" si="25">SUM(BK72,BM72,BN72)</f>
        <v>0</v>
      </c>
      <c r="BQ72" s="85">
        <v>54772</v>
      </c>
      <c r="BS72" s="40"/>
      <c r="BT72" s="87"/>
      <c r="BV72" s="40">
        <v>0</v>
      </c>
      <c r="BX72" s="85">
        <v>54772</v>
      </c>
      <c r="BY72" s="40"/>
      <c r="BZ72" s="87"/>
      <c r="CA72" s="40"/>
      <c r="CB72" s="87"/>
      <c r="CC72" s="40"/>
      <c r="CD72" s="87"/>
      <c r="CE72" s="40"/>
      <c r="CF72" s="87"/>
      <c r="CG72" s="40">
        <f t="shared" si="24"/>
        <v>0</v>
      </c>
      <c r="CH72" s="40"/>
      <c r="CI72" s="40">
        <f t="shared" si="16"/>
        <v>0</v>
      </c>
      <c r="CK72" s="85">
        <v>54772</v>
      </c>
      <c r="CL72" s="40"/>
      <c r="CM72" s="87"/>
      <c r="CN72" s="40">
        <f>CL72*CM72/2+CN73</f>
        <v>0</v>
      </c>
      <c r="CO72" s="40">
        <f t="shared" si="1"/>
        <v>0</v>
      </c>
      <c r="CQ72" s="85">
        <v>54772</v>
      </c>
      <c r="CV72" s="40">
        <f t="shared" si="2"/>
        <v>0</v>
      </c>
      <c r="CX72" s="85">
        <v>54772</v>
      </c>
      <c r="DC72" s="40">
        <f t="shared" ref="DC72:DC93" si="26">SUM(CY72,DA72,DB72)</f>
        <v>0</v>
      </c>
      <c r="DD72" s="85"/>
      <c r="DE72" s="85">
        <v>54772</v>
      </c>
      <c r="DF72" s="67"/>
      <c r="DG72" s="67"/>
      <c r="DH72" s="67"/>
      <c r="DI72" s="67"/>
      <c r="DK72" s="85">
        <v>54772</v>
      </c>
      <c r="DL72" s="67"/>
      <c r="DM72" s="156"/>
      <c r="DN72" s="40">
        <f t="shared" si="20"/>
        <v>0</v>
      </c>
      <c r="DO72" s="40">
        <f t="shared" si="22"/>
        <v>0</v>
      </c>
      <c r="DQ72" s="85">
        <v>54772</v>
      </c>
      <c r="DR72" s="67"/>
      <c r="DS72" s="156"/>
      <c r="DT72" s="40">
        <f t="shared" si="21"/>
        <v>0</v>
      </c>
      <c r="DU72" s="40">
        <f t="shared" si="23"/>
        <v>0</v>
      </c>
      <c r="DW72" s="85">
        <v>54772</v>
      </c>
      <c r="DX72" s="67"/>
      <c r="DY72" s="67"/>
      <c r="DZ72" s="67"/>
      <c r="EA72" s="67"/>
      <c r="EB72" s="40">
        <f t="shared" si="4"/>
        <v>0</v>
      </c>
      <c r="ED72" s="85">
        <v>54772</v>
      </c>
      <c r="EE72" s="67"/>
      <c r="EF72" s="67"/>
      <c r="EG72" s="67"/>
      <c r="EH72" s="67"/>
      <c r="EI72" s="40">
        <f t="shared" si="5"/>
        <v>0</v>
      </c>
      <c r="EK72" s="85">
        <v>54772</v>
      </c>
      <c r="EL72" s="67"/>
      <c r="EM72" s="67"/>
      <c r="EN72" s="67"/>
      <c r="EO72" s="67"/>
      <c r="EP72" s="40">
        <f t="shared" si="6"/>
        <v>0</v>
      </c>
      <c r="ER72" s="85">
        <v>54772</v>
      </c>
      <c r="ES72" s="67"/>
      <c r="ET72" s="67"/>
      <c r="EU72" s="67"/>
      <c r="EV72" s="67"/>
      <c r="EW72" s="40">
        <f t="shared" si="7"/>
        <v>0</v>
      </c>
    </row>
    <row r="73" spans="2:153" x14ac:dyDescent="0.4">
      <c r="B73" s="85">
        <v>54969</v>
      </c>
      <c r="C73" s="85"/>
      <c r="D73" s="85">
        <v>54954</v>
      </c>
      <c r="E73" s="40">
        <f t="shared" si="8"/>
        <v>0</v>
      </c>
      <c r="F73" s="40">
        <f t="shared" si="9"/>
        <v>0</v>
      </c>
      <c r="G73" s="40">
        <f t="shared" si="10"/>
        <v>0</v>
      </c>
      <c r="H73" s="40">
        <v>0</v>
      </c>
      <c r="I73" s="40">
        <f t="shared" si="11"/>
        <v>0</v>
      </c>
      <c r="J73" s="40">
        <f>SUM(I72:I73)</f>
        <v>0</v>
      </c>
      <c r="L73" s="85">
        <v>54954</v>
      </c>
      <c r="M73" s="40"/>
      <c r="N73" s="101"/>
      <c r="O73" s="40"/>
      <c r="P73" s="101"/>
      <c r="Q73" s="40">
        <f>(M73*N73/2)+(O73*P73/2)+Q74</f>
        <v>0</v>
      </c>
      <c r="R73" s="40"/>
      <c r="S73" s="40"/>
      <c r="T73" s="40">
        <f t="shared" si="13"/>
        <v>0</v>
      </c>
      <c r="V73" s="85">
        <v>54954</v>
      </c>
      <c r="W73" s="40"/>
      <c r="X73" s="40"/>
      <c r="Y73" s="40"/>
      <c r="Z73" s="40"/>
      <c r="AA73" s="40">
        <f t="shared" si="14"/>
        <v>0</v>
      </c>
      <c r="AC73" s="85">
        <v>54954</v>
      </c>
      <c r="AD73" s="40"/>
      <c r="AE73" s="40"/>
      <c r="AF73" s="40"/>
      <c r="AG73" s="40"/>
      <c r="AH73" s="40">
        <v>0</v>
      </c>
      <c r="AJ73" s="85">
        <v>54954</v>
      </c>
      <c r="AK73" s="40"/>
      <c r="AL73" s="40"/>
      <c r="AM73" s="40"/>
      <c r="AN73" s="40"/>
      <c r="AO73" s="40">
        <v>0</v>
      </c>
      <c r="AQ73" s="85">
        <v>54954</v>
      </c>
      <c r="AR73" s="40"/>
      <c r="AS73" s="40"/>
      <c r="AT73" s="40"/>
      <c r="AU73" s="40"/>
      <c r="AV73" s="40">
        <v>0</v>
      </c>
      <c r="AX73" s="85">
        <v>54954</v>
      </c>
      <c r="AY73" s="40"/>
      <c r="AZ73" s="40"/>
      <c r="BA73" s="40"/>
      <c r="BB73" s="40">
        <v>0</v>
      </c>
      <c r="BD73" s="85">
        <v>54954</v>
      </c>
      <c r="BE73" s="40"/>
      <c r="BF73" s="87">
        <v>0</v>
      </c>
      <c r="BG73" s="40"/>
      <c r="BH73" s="40">
        <v>0</v>
      </c>
      <c r="BJ73" s="85">
        <v>54954</v>
      </c>
      <c r="BK73" s="40"/>
      <c r="BL73" s="87"/>
      <c r="BM73" s="40">
        <f t="shared" si="19"/>
        <v>0</v>
      </c>
      <c r="BN73" s="40"/>
      <c r="BO73" s="40">
        <f t="shared" si="25"/>
        <v>0</v>
      </c>
      <c r="BQ73" s="85">
        <v>54954</v>
      </c>
      <c r="BS73" s="40"/>
      <c r="BT73" s="87"/>
      <c r="BV73" s="40">
        <v>0</v>
      </c>
      <c r="BX73" s="85">
        <v>54954</v>
      </c>
      <c r="BY73" s="40"/>
      <c r="BZ73" s="87"/>
      <c r="CA73" s="40"/>
      <c r="CB73" s="87"/>
      <c r="CC73" s="40"/>
      <c r="CD73" s="87"/>
      <c r="CE73" s="40"/>
      <c r="CF73" s="87"/>
      <c r="CG73" s="40">
        <f t="shared" si="24"/>
        <v>0</v>
      </c>
      <c r="CH73" s="40"/>
      <c r="CI73" s="40">
        <f t="shared" si="16"/>
        <v>0</v>
      </c>
      <c r="CK73" s="85">
        <v>54954</v>
      </c>
      <c r="CL73" s="40"/>
      <c r="CM73" s="87"/>
      <c r="CN73" s="40">
        <f>CL73*CM73/2+CN74</f>
        <v>0</v>
      </c>
      <c r="CO73" s="40">
        <f t="shared" ref="CO73:CO93" si="27">SUM(CL73,CN73)</f>
        <v>0</v>
      </c>
      <c r="CQ73" s="85">
        <v>54954</v>
      </c>
      <c r="CV73" s="40">
        <f t="shared" ref="CV73:CV93" si="28">SUM(CT73:CU73,CR73)</f>
        <v>0</v>
      </c>
      <c r="CX73" s="85">
        <v>54954</v>
      </c>
      <c r="DC73" s="40">
        <f t="shared" si="26"/>
        <v>0</v>
      </c>
      <c r="DD73" s="85"/>
      <c r="DE73" s="85">
        <v>54954</v>
      </c>
      <c r="DK73" s="85">
        <v>54954</v>
      </c>
      <c r="DM73" s="101"/>
      <c r="DN73" s="40">
        <f t="shared" si="20"/>
        <v>0</v>
      </c>
      <c r="DO73" s="40">
        <f t="shared" si="22"/>
        <v>0</v>
      </c>
      <c r="DQ73" s="85">
        <v>54954</v>
      </c>
      <c r="DS73" s="101"/>
      <c r="DT73" s="40">
        <f t="shared" si="21"/>
        <v>0</v>
      </c>
      <c r="DU73" s="40">
        <f t="shared" si="23"/>
        <v>0</v>
      </c>
      <c r="DW73" s="85">
        <v>54954</v>
      </c>
      <c r="EB73" s="40">
        <f t="shared" ref="EB73:EB93" si="29">SUM(DX73,DZ73,EA73)</f>
        <v>0</v>
      </c>
      <c r="ED73" s="85">
        <v>54954</v>
      </c>
      <c r="EI73" s="40">
        <f t="shared" ref="EI73:EI93" si="30">SUM(EE73,EG73,EH73)</f>
        <v>0</v>
      </c>
      <c r="EK73" s="85">
        <v>54954</v>
      </c>
      <c r="EL73" s="67"/>
      <c r="EM73" s="67"/>
      <c r="EN73" s="67"/>
      <c r="EO73" s="67"/>
      <c r="EP73" s="40">
        <f t="shared" ref="EP73:EP93" si="31">SUM(EL73,EN73,EO73)</f>
        <v>0</v>
      </c>
      <c r="ER73" s="85">
        <v>54954</v>
      </c>
      <c r="ES73" s="67"/>
      <c r="ET73" s="67"/>
      <c r="EU73" s="67"/>
      <c r="EV73" s="67"/>
      <c r="EW73" s="40">
        <f t="shared" ref="EW73:EW93" si="32">SUM(ES73,EU73,EV73)</f>
        <v>0</v>
      </c>
    </row>
    <row r="74" spans="2:153" x14ac:dyDescent="0.4">
      <c r="B74" s="85">
        <v>55153</v>
      </c>
      <c r="C74" s="85"/>
      <c r="D74" s="85">
        <v>55137</v>
      </c>
      <c r="E74" s="40">
        <f t="shared" si="8"/>
        <v>0</v>
      </c>
      <c r="F74" s="40">
        <f t="shared" si="9"/>
        <v>0</v>
      </c>
      <c r="G74" s="40">
        <f t="shared" si="10"/>
        <v>0</v>
      </c>
      <c r="H74" s="40">
        <v>0</v>
      </c>
      <c r="I74" s="40">
        <f t="shared" si="11"/>
        <v>0</v>
      </c>
      <c r="J74" s="40"/>
      <c r="L74" s="85">
        <v>55137</v>
      </c>
      <c r="M74" s="40"/>
      <c r="N74" s="101"/>
      <c r="O74" s="40"/>
      <c r="P74" s="101"/>
      <c r="Q74" s="40">
        <f t="shared" ref="Q74:Q93" si="33">(M74*N74/2)+(O74*P74/2)+Q75</f>
        <v>0</v>
      </c>
      <c r="R74" s="40"/>
      <c r="S74" s="40"/>
      <c r="T74" s="40">
        <f t="shared" si="13"/>
        <v>0</v>
      </c>
      <c r="V74" s="85">
        <v>55137</v>
      </c>
      <c r="W74" s="40"/>
      <c r="X74" s="40"/>
      <c r="Y74" s="40"/>
      <c r="Z74" s="40"/>
      <c r="AA74" s="40">
        <f t="shared" si="14"/>
        <v>0</v>
      </c>
      <c r="AC74" s="85">
        <v>55137</v>
      </c>
      <c r="AD74" s="40"/>
      <c r="AE74" s="40"/>
      <c r="AF74" s="40"/>
      <c r="AG74" s="40"/>
      <c r="AH74" s="40">
        <v>0</v>
      </c>
      <c r="AJ74" s="85">
        <v>55137</v>
      </c>
      <c r="AK74" s="40"/>
      <c r="AL74" s="40"/>
      <c r="AM74" s="40"/>
      <c r="AN74" s="40"/>
      <c r="AO74" s="40">
        <v>0</v>
      </c>
      <c r="AQ74" s="85">
        <v>55137</v>
      </c>
      <c r="AR74" s="40"/>
      <c r="AS74" s="40"/>
      <c r="AT74" s="40"/>
      <c r="AU74" s="40"/>
      <c r="AV74" s="40">
        <v>0</v>
      </c>
      <c r="AX74" s="85">
        <v>55137</v>
      </c>
      <c r="AY74" s="40"/>
      <c r="AZ74" s="40"/>
      <c r="BA74" s="40"/>
      <c r="BB74" s="40">
        <v>0</v>
      </c>
      <c r="BD74" s="85">
        <v>55137</v>
      </c>
      <c r="BE74" s="40"/>
      <c r="BF74" s="87">
        <v>0</v>
      </c>
      <c r="BG74" s="40"/>
      <c r="BH74" s="40">
        <v>0</v>
      </c>
      <c r="BJ74" s="85">
        <v>55137</v>
      </c>
      <c r="BK74" s="40"/>
      <c r="BL74" s="87"/>
      <c r="BM74" s="40">
        <f t="shared" si="19"/>
        <v>0</v>
      </c>
      <c r="BN74" s="40"/>
      <c r="BO74" s="40">
        <f t="shared" si="25"/>
        <v>0</v>
      </c>
      <c r="BQ74" s="85">
        <v>55137</v>
      </c>
      <c r="BS74" s="40"/>
      <c r="BV74" s="40">
        <v>0</v>
      </c>
      <c r="BX74" s="85">
        <v>55137</v>
      </c>
      <c r="BY74" s="40"/>
      <c r="BZ74" s="40"/>
      <c r="CA74" s="40"/>
      <c r="CB74" s="40"/>
      <c r="CC74" s="40"/>
      <c r="CD74" s="40"/>
      <c r="CE74" s="40"/>
      <c r="CF74" s="40"/>
      <c r="CI74" s="40">
        <f t="shared" si="16"/>
        <v>0</v>
      </c>
      <c r="CK74" s="85">
        <v>55137</v>
      </c>
      <c r="CO74" s="40">
        <f t="shared" si="27"/>
        <v>0</v>
      </c>
      <c r="CQ74" s="85">
        <v>55137</v>
      </c>
      <c r="CV74" s="40">
        <f t="shared" si="28"/>
        <v>0</v>
      </c>
      <c r="CX74" s="85">
        <v>55137</v>
      </c>
      <c r="DC74" s="40">
        <f t="shared" si="26"/>
        <v>0</v>
      </c>
      <c r="DD74" s="85"/>
      <c r="DE74" s="85">
        <v>55137</v>
      </c>
      <c r="DK74" s="85">
        <v>55137</v>
      </c>
      <c r="DM74" s="101"/>
      <c r="DN74" s="40">
        <f t="shared" si="20"/>
        <v>0</v>
      </c>
      <c r="DO74" s="40">
        <f t="shared" si="22"/>
        <v>0</v>
      </c>
      <c r="DQ74" s="85">
        <v>55137</v>
      </c>
      <c r="DS74" s="101"/>
      <c r="DT74" s="40">
        <f t="shared" si="21"/>
        <v>0</v>
      </c>
      <c r="DU74" s="40">
        <f t="shared" si="23"/>
        <v>0</v>
      </c>
      <c r="DW74" s="85">
        <v>55137</v>
      </c>
      <c r="EB74" s="40">
        <f t="shared" si="29"/>
        <v>0</v>
      </c>
      <c r="ED74" s="85">
        <v>55137</v>
      </c>
      <c r="EI74" s="40">
        <f t="shared" si="30"/>
        <v>0</v>
      </c>
      <c r="EK74" s="85">
        <v>55137</v>
      </c>
      <c r="EP74" s="40">
        <f t="shared" si="31"/>
        <v>0</v>
      </c>
      <c r="ER74" s="85">
        <v>55137</v>
      </c>
      <c r="ES74" s="67"/>
      <c r="ET74" s="67"/>
      <c r="EU74" s="67"/>
      <c r="EV74" s="67"/>
      <c r="EW74" s="40">
        <f t="shared" si="32"/>
        <v>0</v>
      </c>
    </row>
    <row r="75" spans="2:153" x14ac:dyDescent="0.4">
      <c r="B75" s="85">
        <v>55334</v>
      </c>
      <c r="C75" s="85"/>
      <c r="D75" s="85">
        <v>55319</v>
      </c>
      <c r="E75" s="40">
        <f t="shared" si="8"/>
        <v>0</v>
      </c>
      <c r="F75" s="40">
        <f t="shared" si="9"/>
        <v>0</v>
      </c>
      <c r="G75" s="40">
        <f t="shared" si="10"/>
        <v>0</v>
      </c>
      <c r="H75" s="40">
        <v>0</v>
      </c>
      <c r="I75" s="40">
        <f t="shared" si="11"/>
        <v>0</v>
      </c>
      <c r="J75" s="40">
        <f>SUM(I74:I75)</f>
        <v>0</v>
      </c>
      <c r="L75" s="85">
        <v>55319</v>
      </c>
      <c r="M75" s="40"/>
      <c r="N75" s="101"/>
      <c r="O75" s="40"/>
      <c r="P75" s="101"/>
      <c r="Q75" s="40">
        <f t="shared" si="33"/>
        <v>0</v>
      </c>
      <c r="R75" s="40"/>
      <c r="S75" s="40"/>
      <c r="T75" s="40">
        <f t="shared" si="13"/>
        <v>0</v>
      </c>
      <c r="V75" s="85">
        <v>55319</v>
      </c>
      <c r="W75" s="40"/>
      <c r="X75" s="40"/>
      <c r="Y75" s="40"/>
      <c r="Z75" s="40"/>
      <c r="AA75" s="40">
        <f t="shared" si="14"/>
        <v>0</v>
      </c>
      <c r="AC75" s="85">
        <v>55319</v>
      </c>
      <c r="AD75" s="40"/>
      <c r="AE75" s="40"/>
      <c r="AF75" s="40"/>
      <c r="AG75" s="40"/>
      <c r="AH75" s="40">
        <v>0</v>
      </c>
      <c r="AJ75" s="85">
        <v>55319</v>
      </c>
      <c r="AK75" s="40"/>
      <c r="AL75" s="40"/>
      <c r="AM75" s="40"/>
      <c r="AN75" s="40"/>
      <c r="AO75" s="40">
        <v>0</v>
      </c>
      <c r="AQ75" s="85">
        <v>55319</v>
      </c>
      <c r="AR75" s="40"/>
      <c r="AS75" s="40"/>
      <c r="AT75" s="40"/>
      <c r="AU75" s="40"/>
      <c r="AV75" s="40">
        <v>0</v>
      </c>
      <c r="AX75" s="85">
        <v>55319</v>
      </c>
      <c r="AY75" s="40"/>
      <c r="AZ75" s="40"/>
      <c r="BA75" s="40"/>
      <c r="BB75" s="40">
        <v>0</v>
      </c>
      <c r="BD75" s="85">
        <v>55319</v>
      </c>
      <c r="BE75" s="40"/>
      <c r="BF75" s="87">
        <v>0</v>
      </c>
      <c r="BG75" s="40"/>
      <c r="BH75" s="40">
        <v>0</v>
      </c>
      <c r="BJ75" s="85">
        <v>55319</v>
      </c>
      <c r="BK75" s="40"/>
      <c r="BL75" s="87"/>
      <c r="BM75" s="40">
        <f t="shared" si="19"/>
        <v>0</v>
      </c>
      <c r="BN75" s="40"/>
      <c r="BO75" s="40">
        <f t="shared" si="25"/>
        <v>0</v>
      </c>
      <c r="BQ75" s="85">
        <v>55319</v>
      </c>
      <c r="BS75" s="40"/>
      <c r="BV75" s="40">
        <v>0</v>
      </c>
      <c r="BX75" s="85">
        <v>55319</v>
      </c>
      <c r="BY75" s="40"/>
      <c r="BZ75" s="40"/>
      <c r="CA75" s="40"/>
      <c r="CB75" s="40"/>
      <c r="CC75" s="40"/>
      <c r="CD75" s="40"/>
      <c r="CE75" s="40"/>
      <c r="CF75" s="40"/>
      <c r="CI75" s="40">
        <f t="shared" si="16"/>
        <v>0</v>
      </c>
      <c r="CK75" s="85">
        <v>55319</v>
      </c>
      <c r="CO75" s="40">
        <f t="shared" si="27"/>
        <v>0</v>
      </c>
      <c r="CQ75" s="85">
        <v>55319</v>
      </c>
      <c r="CV75" s="40">
        <f t="shared" si="28"/>
        <v>0</v>
      </c>
      <c r="CX75" s="85">
        <v>55319</v>
      </c>
      <c r="DC75" s="40">
        <f t="shared" si="26"/>
        <v>0</v>
      </c>
      <c r="DD75" s="85"/>
      <c r="DE75" s="85">
        <v>55319</v>
      </c>
      <c r="DK75" s="85">
        <v>55319</v>
      </c>
      <c r="DM75" s="101"/>
      <c r="DN75" s="40">
        <f t="shared" si="20"/>
        <v>0</v>
      </c>
      <c r="DO75" s="40">
        <f t="shared" si="22"/>
        <v>0</v>
      </c>
      <c r="DQ75" s="85">
        <v>55319</v>
      </c>
      <c r="DS75" s="101"/>
      <c r="DT75" s="40">
        <f t="shared" si="21"/>
        <v>0</v>
      </c>
      <c r="DU75" s="40">
        <f t="shared" si="23"/>
        <v>0</v>
      </c>
      <c r="DW75" s="85">
        <v>55319</v>
      </c>
      <c r="EB75" s="40">
        <f t="shared" si="29"/>
        <v>0</v>
      </c>
      <c r="ED75" s="85">
        <v>55319</v>
      </c>
      <c r="EI75" s="40">
        <f t="shared" si="30"/>
        <v>0</v>
      </c>
      <c r="EK75" s="85">
        <v>55319</v>
      </c>
      <c r="EP75" s="40">
        <f t="shared" si="31"/>
        <v>0</v>
      </c>
      <c r="ER75" s="85">
        <v>55319</v>
      </c>
      <c r="EW75" s="40">
        <f t="shared" si="32"/>
        <v>0</v>
      </c>
    </row>
    <row r="76" spans="2:153" x14ac:dyDescent="0.4">
      <c r="B76" s="85">
        <v>55518</v>
      </c>
      <c r="C76" s="85"/>
      <c r="D76" s="85">
        <v>55502</v>
      </c>
      <c r="E76" s="40">
        <f t="shared" si="8"/>
        <v>0</v>
      </c>
      <c r="F76" s="40">
        <f t="shared" si="9"/>
        <v>0</v>
      </c>
      <c r="G76" s="40">
        <f t="shared" si="10"/>
        <v>0</v>
      </c>
      <c r="H76" s="40">
        <v>0</v>
      </c>
      <c r="I76" s="40">
        <f t="shared" si="11"/>
        <v>0</v>
      </c>
      <c r="J76" s="40"/>
      <c r="L76" s="85">
        <v>55502</v>
      </c>
      <c r="M76" s="40"/>
      <c r="N76" s="101"/>
      <c r="O76" s="40"/>
      <c r="P76" s="101"/>
      <c r="Q76" s="40">
        <f t="shared" si="33"/>
        <v>0</v>
      </c>
      <c r="R76" s="40"/>
      <c r="S76" s="40"/>
      <c r="T76" s="40">
        <f t="shared" si="13"/>
        <v>0</v>
      </c>
      <c r="V76" s="85">
        <v>55502</v>
      </c>
      <c r="W76" s="40"/>
      <c r="X76" s="40"/>
      <c r="Y76" s="40"/>
      <c r="Z76" s="40"/>
      <c r="AA76" s="40">
        <f t="shared" si="14"/>
        <v>0</v>
      </c>
      <c r="AC76" s="85">
        <v>55502</v>
      </c>
      <c r="AD76" s="40"/>
      <c r="AE76" s="40"/>
      <c r="AF76" s="40"/>
      <c r="AG76" s="40"/>
      <c r="AH76" s="40">
        <v>0</v>
      </c>
      <c r="AJ76" s="85">
        <v>55502</v>
      </c>
      <c r="AK76" s="40"/>
      <c r="AL76" s="40"/>
      <c r="AM76" s="40"/>
      <c r="AN76" s="40"/>
      <c r="AO76" s="40">
        <v>0</v>
      </c>
      <c r="AQ76" s="85">
        <v>55502</v>
      </c>
      <c r="AR76" s="40"/>
      <c r="AS76" s="40"/>
      <c r="AT76" s="40"/>
      <c r="AU76" s="40"/>
      <c r="AV76" s="40">
        <v>0</v>
      </c>
      <c r="AX76" s="85">
        <v>55502</v>
      </c>
      <c r="AY76" s="40"/>
      <c r="AZ76" s="40"/>
      <c r="BA76" s="40"/>
      <c r="BB76" s="40">
        <v>0</v>
      </c>
      <c r="BD76" s="85">
        <v>55502</v>
      </c>
      <c r="BE76" s="40"/>
      <c r="BF76" s="87">
        <v>0</v>
      </c>
      <c r="BG76" s="40"/>
      <c r="BH76" s="40">
        <v>0</v>
      </c>
      <c r="BJ76" s="85">
        <v>55502</v>
      </c>
      <c r="BK76" s="40"/>
      <c r="BL76" s="87"/>
      <c r="BM76" s="40">
        <f t="shared" si="19"/>
        <v>0</v>
      </c>
      <c r="BN76" s="40"/>
      <c r="BO76" s="40">
        <f t="shared" si="25"/>
        <v>0</v>
      </c>
      <c r="BQ76" s="85">
        <v>55502</v>
      </c>
      <c r="BS76" s="40"/>
      <c r="BV76" s="40">
        <v>0</v>
      </c>
      <c r="BX76" s="85">
        <v>55502</v>
      </c>
      <c r="BY76" s="40"/>
      <c r="BZ76" s="40"/>
      <c r="CA76" s="40"/>
      <c r="CB76" s="40"/>
      <c r="CC76" s="40"/>
      <c r="CD76" s="40"/>
      <c r="CE76" s="40"/>
      <c r="CF76" s="40"/>
      <c r="CI76" s="40">
        <f t="shared" si="16"/>
        <v>0</v>
      </c>
      <c r="CK76" s="85">
        <v>55502</v>
      </c>
      <c r="CO76" s="40">
        <f t="shared" si="27"/>
        <v>0</v>
      </c>
      <c r="CQ76" s="85">
        <v>55502</v>
      </c>
      <c r="CV76" s="40">
        <f t="shared" si="28"/>
        <v>0</v>
      </c>
      <c r="CX76" s="85">
        <v>55502</v>
      </c>
      <c r="DC76" s="40">
        <f t="shared" si="26"/>
        <v>0</v>
      </c>
      <c r="DD76" s="85"/>
      <c r="DE76" s="85">
        <v>55502</v>
      </c>
      <c r="DK76" s="85">
        <v>55502</v>
      </c>
      <c r="DM76" s="101"/>
      <c r="DN76" s="40">
        <f t="shared" si="20"/>
        <v>0</v>
      </c>
      <c r="DO76" s="40">
        <f t="shared" si="22"/>
        <v>0</v>
      </c>
      <c r="DQ76" s="85">
        <v>55502</v>
      </c>
      <c r="DS76" s="101"/>
      <c r="DT76" s="40">
        <f t="shared" ref="DT76:DT92" si="34">DR76*DS76/2+DT77</f>
        <v>0</v>
      </c>
      <c r="DU76" s="40">
        <f t="shared" si="23"/>
        <v>0</v>
      </c>
      <c r="DW76" s="85">
        <v>55502</v>
      </c>
      <c r="EB76" s="40">
        <f t="shared" si="29"/>
        <v>0</v>
      </c>
      <c r="ED76" s="85">
        <v>55502</v>
      </c>
      <c r="EI76" s="40">
        <f t="shared" si="30"/>
        <v>0</v>
      </c>
      <c r="EK76" s="85">
        <v>55502</v>
      </c>
      <c r="EP76" s="40">
        <f t="shared" si="31"/>
        <v>0</v>
      </c>
      <c r="ER76" s="85">
        <v>55502</v>
      </c>
      <c r="EW76" s="40">
        <f t="shared" si="32"/>
        <v>0</v>
      </c>
    </row>
    <row r="77" spans="2:153" x14ac:dyDescent="0.4">
      <c r="B77" s="85">
        <v>55700</v>
      </c>
      <c r="C77" s="85"/>
      <c r="D77" s="85">
        <v>55685</v>
      </c>
      <c r="E77" s="40">
        <f t="shared" ref="E77:E93" si="35">SUM(W77,AD77,AK77,AR77,AY77,BE77,BK77,BR77,BY77,CA77,CC77,CE77,CL77,CR77,CY77,DF77,DL77,DR77,DX77,EE77,EL77,ES77)</f>
        <v>0</v>
      </c>
      <c r="F77" s="40">
        <f t="shared" ref="F77:F93" si="36">SUM(Y77,AF77,AM77,AT77,BA77,BG77,BM77,BU77,CG77,CN77,CT77,DA77,DH77,DN77,DT77,DZ77,EG77,EN77,EU77)</f>
        <v>0</v>
      </c>
      <c r="G77" s="40">
        <f t="shared" ref="G77:G93" si="37">SUM(Z77,AG77,AN77,AU77,BN77,CH77,CU77,DB77,EA77,EH77,EO77,EV77)</f>
        <v>0</v>
      </c>
      <c r="H77" s="40">
        <v>0</v>
      </c>
      <c r="I77" s="40">
        <f t="shared" ref="I77:I93" si="38">SUM(E77:H77)</f>
        <v>0</v>
      </c>
      <c r="J77" s="40">
        <f>SUM(I76:I77)</f>
        <v>0</v>
      </c>
      <c r="L77" s="85">
        <v>55685</v>
      </c>
      <c r="M77" s="40"/>
      <c r="N77" s="101"/>
      <c r="O77" s="40"/>
      <c r="P77" s="101"/>
      <c r="Q77" s="40">
        <f t="shared" si="33"/>
        <v>0</v>
      </c>
      <c r="R77" s="40"/>
      <c r="S77" s="40"/>
      <c r="T77" s="40">
        <f t="shared" ref="T77:T93" si="39">SUM(M77,O77,Q77,R77,S77)</f>
        <v>0</v>
      </c>
      <c r="V77" s="85">
        <v>55685</v>
      </c>
      <c r="W77" s="40"/>
      <c r="X77" s="40"/>
      <c r="Y77" s="40"/>
      <c r="Z77" s="40"/>
      <c r="AA77" s="40">
        <f t="shared" ref="AA77:AA93" si="40">SUM(W77,Y77,Z77)</f>
        <v>0</v>
      </c>
      <c r="AC77" s="85">
        <v>55685</v>
      </c>
      <c r="AD77" s="40"/>
      <c r="AE77" s="40"/>
      <c r="AF77" s="40"/>
      <c r="AG77" s="40"/>
      <c r="AH77" s="40">
        <v>0</v>
      </c>
      <c r="AJ77" s="85">
        <v>55685</v>
      </c>
      <c r="AK77" s="40"/>
      <c r="AL77" s="40"/>
      <c r="AM77" s="40"/>
      <c r="AN77" s="40"/>
      <c r="AO77" s="40">
        <v>0</v>
      </c>
      <c r="AQ77" s="85">
        <v>55685</v>
      </c>
      <c r="AR77" s="40"/>
      <c r="AS77" s="40"/>
      <c r="AT77" s="40"/>
      <c r="AU77" s="40"/>
      <c r="AV77" s="40">
        <v>0</v>
      </c>
      <c r="AX77" s="85">
        <v>55685</v>
      </c>
      <c r="AY77" s="40"/>
      <c r="AZ77" s="40"/>
      <c r="BA77" s="40"/>
      <c r="BB77" s="40">
        <v>0</v>
      </c>
      <c r="BD77" s="85">
        <v>55685</v>
      </c>
      <c r="BE77" s="40"/>
      <c r="BF77" s="87">
        <v>0</v>
      </c>
      <c r="BG77" s="40"/>
      <c r="BH77" s="40">
        <v>0</v>
      </c>
      <c r="BJ77" s="85">
        <v>55685</v>
      </c>
      <c r="BK77" s="40"/>
      <c r="BL77" s="87"/>
      <c r="BM77" s="40">
        <f t="shared" si="19"/>
        <v>0</v>
      </c>
      <c r="BN77" s="40"/>
      <c r="BO77" s="40">
        <f t="shared" si="25"/>
        <v>0</v>
      </c>
      <c r="BQ77" s="85">
        <v>55685</v>
      </c>
      <c r="BS77" s="40"/>
      <c r="BV77" s="40">
        <v>0</v>
      </c>
      <c r="BX77" s="85">
        <v>55685</v>
      </c>
      <c r="BY77" s="40"/>
      <c r="BZ77" s="40"/>
      <c r="CA77" s="40"/>
      <c r="CB77" s="40"/>
      <c r="CC77" s="40"/>
      <c r="CD77" s="40"/>
      <c r="CE77" s="40"/>
      <c r="CF77" s="40"/>
      <c r="CI77" s="40">
        <f t="shared" ref="CI77:CI93" si="41">SUM(BY77,CA77,CC77,CE77,CG77)</f>
        <v>0</v>
      </c>
      <c r="CK77" s="85">
        <v>55685</v>
      </c>
      <c r="CO77" s="40">
        <f t="shared" si="27"/>
        <v>0</v>
      </c>
      <c r="CQ77" s="85">
        <v>55685</v>
      </c>
      <c r="CV77" s="40">
        <f t="shared" si="28"/>
        <v>0</v>
      </c>
      <c r="CX77" s="85">
        <v>55685</v>
      </c>
      <c r="DC77" s="40">
        <f t="shared" si="26"/>
        <v>0</v>
      </c>
      <c r="DD77" s="85"/>
      <c r="DE77" s="85">
        <v>55685</v>
      </c>
      <c r="DK77" s="85">
        <v>55685</v>
      </c>
      <c r="DM77" s="101"/>
      <c r="DN77" s="40">
        <f t="shared" si="20"/>
        <v>0</v>
      </c>
      <c r="DO77" s="40">
        <f t="shared" si="22"/>
        <v>0</v>
      </c>
      <c r="DQ77" s="85">
        <v>55685</v>
      </c>
      <c r="DS77" s="101"/>
      <c r="DT77" s="40">
        <f t="shared" si="34"/>
        <v>0</v>
      </c>
      <c r="DU77" s="40">
        <f t="shared" si="23"/>
        <v>0</v>
      </c>
      <c r="DW77" s="85">
        <v>55685</v>
      </c>
      <c r="EB77" s="40">
        <f t="shared" si="29"/>
        <v>0</v>
      </c>
      <c r="ED77" s="85">
        <v>55685</v>
      </c>
      <c r="EI77" s="40">
        <f t="shared" si="30"/>
        <v>0</v>
      </c>
      <c r="EK77" s="85">
        <v>55685</v>
      </c>
      <c r="EP77" s="40">
        <f t="shared" si="31"/>
        <v>0</v>
      </c>
      <c r="ER77" s="85">
        <v>55685</v>
      </c>
      <c r="EW77" s="40">
        <f t="shared" si="32"/>
        <v>0</v>
      </c>
    </row>
    <row r="78" spans="2:153" x14ac:dyDescent="0.4">
      <c r="B78" s="85">
        <v>55884</v>
      </c>
      <c r="C78" s="85"/>
      <c r="D78" s="85">
        <v>55868</v>
      </c>
      <c r="E78" s="40">
        <f t="shared" si="35"/>
        <v>0</v>
      </c>
      <c r="F78" s="40">
        <f t="shared" si="36"/>
        <v>0</v>
      </c>
      <c r="G78" s="40">
        <f t="shared" si="37"/>
        <v>0</v>
      </c>
      <c r="H78" s="40">
        <v>0</v>
      </c>
      <c r="I78" s="40">
        <f t="shared" si="38"/>
        <v>0</v>
      </c>
      <c r="J78" s="40"/>
      <c r="L78" s="85">
        <v>55868</v>
      </c>
      <c r="M78" s="40"/>
      <c r="N78" s="101"/>
      <c r="O78" s="40"/>
      <c r="P78" s="101"/>
      <c r="Q78" s="40">
        <f t="shared" si="33"/>
        <v>0</v>
      </c>
      <c r="R78" s="40"/>
      <c r="S78" s="40"/>
      <c r="T78" s="40">
        <f t="shared" si="39"/>
        <v>0</v>
      </c>
      <c r="V78" s="85">
        <v>55868</v>
      </c>
      <c r="W78" s="40"/>
      <c r="X78" s="40"/>
      <c r="Y78" s="40"/>
      <c r="Z78" s="40"/>
      <c r="AA78" s="40">
        <f t="shared" si="40"/>
        <v>0</v>
      </c>
      <c r="AC78" s="85">
        <v>55868</v>
      </c>
      <c r="AD78" s="40"/>
      <c r="AE78" s="40"/>
      <c r="AF78" s="40"/>
      <c r="AG78" s="40"/>
      <c r="AH78" s="40">
        <v>0</v>
      </c>
      <c r="AJ78" s="85">
        <v>55868</v>
      </c>
      <c r="AK78" s="40"/>
      <c r="AL78" s="40"/>
      <c r="AM78" s="40"/>
      <c r="AN78" s="40"/>
      <c r="AO78" s="40">
        <v>0</v>
      </c>
      <c r="AQ78" s="85">
        <v>55868</v>
      </c>
      <c r="AR78" s="40"/>
      <c r="AS78" s="40"/>
      <c r="AT78" s="40"/>
      <c r="AU78" s="40"/>
      <c r="AV78" s="40">
        <v>0</v>
      </c>
      <c r="AX78" s="85">
        <v>55868</v>
      </c>
      <c r="AY78" s="40"/>
      <c r="AZ78" s="40"/>
      <c r="BA78" s="40"/>
      <c r="BB78" s="40">
        <v>0</v>
      </c>
      <c r="BD78" s="85">
        <v>55868</v>
      </c>
      <c r="BE78" s="40"/>
      <c r="BF78" s="87">
        <v>0</v>
      </c>
      <c r="BG78" s="40"/>
      <c r="BH78" s="40">
        <v>0</v>
      </c>
      <c r="BJ78" s="85">
        <v>55868</v>
      </c>
      <c r="BK78" s="40"/>
      <c r="BL78" s="87"/>
      <c r="BM78" s="40">
        <f t="shared" ref="BM78:BM92" si="42">BK78*BL78/2+BM79</f>
        <v>0</v>
      </c>
      <c r="BN78" s="40"/>
      <c r="BO78" s="40">
        <f t="shared" si="25"/>
        <v>0</v>
      </c>
      <c r="BQ78" s="85">
        <v>55868</v>
      </c>
      <c r="BS78" s="40"/>
      <c r="BT78" s="87"/>
      <c r="BV78" s="40">
        <v>0</v>
      </c>
      <c r="BX78" s="85">
        <v>55868</v>
      </c>
      <c r="BY78" s="40"/>
      <c r="BZ78" s="87"/>
      <c r="CA78" s="40"/>
      <c r="CB78" s="87"/>
      <c r="CC78" s="40"/>
      <c r="CD78" s="87"/>
      <c r="CE78" s="40"/>
      <c r="CF78" s="87"/>
      <c r="CG78" s="40"/>
      <c r="CI78" s="40">
        <f t="shared" si="41"/>
        <v>0</v>
      </c>
      <c r="CK78" s="85">
        <v>55868</v>
      </c>
      <c r="CL78" s="40"/>
      <c r="CM78" s="87"/>
      <c r="CN78" s="40"/>
      <c r="CO78" s="40">
        <f t="shared" si="27"/>
        <v>0</v>
      </c>
      <c r="CQ78" s="85">
        <v>55868</v>
      </c>
      <c r="CV78" s="40">
        <f t="shared" si="28"/>
        <v>0</v>
      </c>
      <c r="CX78" s="85">
        <v>55868</v>
      </c>
      <c r="DC78" s="40">
        <f t="shared" si="26"/>
        <v>0</v>
      </c>
      <c r="DD78" s="85"/>
      <c r="DE78" s="85">
        <v>55868</v>
      </c>
      <c r="DF78" s="67"/>
      <c r="DG78" s="67"/>
      <c r="DH78" s="67"/>
      <c r="DI78" s="67"/>
      <c r="DK78" s="85">
        <v>55868</v>
      </c>
      <c r="DL78" s="67"/>
      <c r="DM78" s="156"/>
      <c r="DN78" s="40">
        <f t="shared" ref="DN78:DN92" si="43">DL78*DM78/2+DN79</f>
        <v>0</v>
      </c>
      <c r="DO78" s="40">
        <f t="shared" si="22"/>
        <v>0</v>
      </c>
      <c r="DQ78" s="85">
        <v>55868</v>
      </c>
      <c r="DR78" s="67"/>
      <c r="DS78" s="156"/>
      <c r="DT78" s="40">
        <f t="shared" si="34"/>
        <v>0</v>
      </c>
      <c r="DU78" s="40">
        <f t="shared" si="23"/>
        <v>0</v>
      </c>
      <c r="DW78" s="85">
        <v>55868</v>
      </c>
      <c r="DX78" s="67"/>
      <c r="DY78" s="67"/>
      <c r="DZ78" s="67"/>
      <c r="EA78" s="67"/>
      <c r="EB78" s="40">
        <f t="shared" si="29"/>
        <v>0</v>
      </c>
      <c r="ED78" s="85">
        <v>55868</v>
      </c>
      <c r="EE78" s="67"/>
      <c r="EF78" s="67"/>
      <c r="EG78" s="67"/>
      <c r="EH78" s="67"/>
      <c r="EI78" s="40">
        <f t="shared" si="30"/>
        <v>0</v>
      </c>
      <c r="EK78" s="85">
        <v>55868</v>
      </c>
      <c r="EL78" s="67"/>
      <c r="EM78" s="67"/>
      <c r="EN78" s="67"/>
      <c r="EO78" s="67"/>
      <c r="EP78" s="40">
        <f t="shared" si="31"/>
        <v>0</v>
      </c>
      <c r="ER78" s="85">
        <v>55868</v>
      </c>
      <c r="ES78" s="67"/>
      <c r="ET78" s="67"/>
      <c r="EU78" s="67"/>
      <c r="EV78" s="67"/>
      <c r="EW78" s="40">
        <f t="shared" si="32"/>
        <v>0</v>
      </c>
    </row>
    <row r="79" spans="2:153" x14ac:dyDescent="0.4">
      <c r="B79" s="85">
        <v>56065</v>
      </c>
      <c r="C79" s="85"/>
      <c r="D79" s="85">
        <v>56050</v>
      </c>
      <c r="E79" s="40">
        <f t="shared" si="35"/>
        <v>0</v>
      </c>
      <c r="F79" s="40">
        <f t="shared" si="36"/>
        <v>0</v>
      </c>
      <c r="G79" s="40">
        <f t="shared" si="37"/>
        <v>0</v>
      </c>
      <c r="H79" s="40">
        <v>0</v>
      </c>
      <c r="I79" s="40">
        <f t="shared" si="38"/>
        <v>0</v>
      </c>
      <c r="J79" s="40">
        <f>SUM(I78:I79)</f>
        <v>0</v>
      </c>
      <c r="L79" s="85">
        <v>56050</v>
      </c>
      <c r="M79" s="40"/>
      <c r="N79" s="101"/>
      <c r="O79" s="40"/>
      <c r="P79" s="101"/>
      <c r="Q79" s="40">
        <f t="shared" si="33"/>
        <v>0</v>
      </c>
      <c r="R79" s="40"/>
      <c r="S79" s="40"/>
      <c r="T79" s="40">
        <f t="shared" si="39"/>
        <v>0</v>
      </c>
      <c r="V79" s="85">
        <v>56050</v>
      </c>
      <c r="W79" s="40"/>
      <c r="X79" s="40"/>
      <c r="Y79" s="40"/>
      <c r="Z79" s="40"/>
      <c r="AA79" s="40">
        <f t="shared" si="40"/>
        <v>0</v>
      </c>
      <c r="AC79" s="85">
        <v>56050</v>
      </c>
      <c r="AD79" s="40"/>
      <c r="AE79" s="40"/>
      <c r="AF79" s="40"/>
      <c r="AG79" s="40"/>
      <c r="AH79" s="40">
        <v>0</v>
      </c>
      <c r="AJ79" s="85">
        <v>56050</v>
      </c>
      <c r="AK79" s="40"/>
      <c r="AL79" s="40"/>
      <c r="AM79" s="40"/>
      <c r="AN79" s="40"/>
      <c r="AO79" s="40">
        <v>0</v>
      </c>
      <c r="AQ79" s="85">
        <v>56050</v>
      </c>
      <c r="AR79" s="40"/>
      <c r="AS79" s="40"/>
      <c r="AT79" s="40"/>
      <c r="AU79" s="40"/>
      <c r="AV79" s="40">
        <v>0</v>
      </c>
      <c r="AX79" s="85">
        <v>56050</v>
      </c>
      <c r="AY79" s="40"/>
      <c r="AZ79" s="40"/>
      <c r="BA79" s="40"/>
      <c r="BB79" s="40">
        <v>0</v>
      </c>
      <c r="BD79" s="85">
        <v>56050</v>
      </c>
      <c r="BE79" s="40"/>
      <c r="BF79" s="87">
        <v>0</v>
      </c>
      <c r="BG79" s="40"/>
      <c r="BH79" s="40">
        <v>0</v>
      </c>
      <c r="BJ79" s="85">
        <v>56050</v>
      </c>
      <c r="BK79" s="40"/>
      <c r="BL79" s="87"/>
      <c r="BM79" s="40">
        <f t="shared" si="42"/>
        <v>0</v>
      </c>
      <c r="BN79" s="40"/>
      <c r="BO79" s="40">
        <f t="shared" si="25"/>
        <v>0</v>
      </c>
      <c r="BQ79" s="85">
        <v>56050</v>
      </c>
      <c r="BS79" s="40"/>
      <c r="BT79" s="87"/>
      <c r="BV79" s="40">
        <v>0</v>
      </c>
      <c r="BX79" s="85">
        <v>56050</v>
      </c>
      <c r="BY79" s="40"/>
      <c r="BZ79" s="87"/>
      <c r="CA79" s="40"/>
      <c r="CB79" s="87"/>
      <c r="CC79" s="40"/>
      <c r="CD79" s="87"/>
      <c r="CE79" s="40"/>
      <c r="CF79" s="87"/>
      <c r="CG79" s="40"/>
      <c r="CI79" s="40">
        <f t="shared" si="41"/>
        <v>0</v>
      </c>
      <c r="CK79" s="85">
        <v>56050</v>
      </c>
      <c r="CL79" s="40"/>
      <c r="CM79" s="87"/>
      <c r="CN79" s="40"/>
      <c r="CO79" s="40">
        <f t="shared" si="27"/>
        <v>0</v>
      </c>
      <c r="CQ79" s="85">
        <v>56050</v>
      </c>
      <c r="CV79" s="40">
        <f t="shared" si="28"/>
        <v>0</v>
      </c>
      <c r="CX79" s="85">
        <v>56050</v>
      </c>
      <c r="DC79" s="40">
        <f t="shared" si="26"/>
        <v>0</v>
      </c>
      <c r="DD79" s="85"/>
      <c r="DE79" s="85">
        <v>56050</v>
      </c>
      <c r="DF79" s="67"/>
      <c r="DG79" s="67"/>
      <c r="DH79" s="67"/>
      <c r="DI79" s="67"/>
      <c r="DK79" s="85">
        <v>56050</v>
      </c>
      <c r="DL79" s="67"/>
      <c r="DM79" s="156"/>
      <c r="DN79" s="40">
        <f t="shared" si="43"/>
        <v>0</v>
      </c>
      <c r="DO79" s="40">
        <f t="shared" ref="DO79:DO93" si="44">DL79+DN79</f>
        <v>0</v>
      </c>
      <c r="DQ79" s="85">
        <v>56050</v>
      </c>
      <c r="DR79" s="67"/>
      <c r="DS79" s="156"/>
      <c r="DT79" s="40">
        <f t="shared" si="34"/>
        <v>0</v>
      </c>
      <c r="DU79" s="40">
        <f t="shared" ref="DU79:DU93" si="45">DR79+DT79</f>
        <v>0</v>
      </c>
      <c r="DW79" s="85">
        <v>56050</v>
      </c>
      <c r="DX79" s="67"/>
      <c r="DY79" s="67"/>
      <c r="DZ79" s="67"/>
      <c r="EA79" s="67"/>
      <c r="EB79" s="40">
        <f t="shared" si="29"/>
        <v>0</v>
      </c>
      <c r="ED79" s="85">
        <v>56050</v>
      </c>
      <c r="EE79" s="67"/>
      <c r="EF79" s="67"/>
      <c r="EG79" s="67"/>
      <c r="EH79" s="67"/>
      <c r="EI79" s="40">
        <f t="shared" si="30"/>
        <v>0</v>
      </c>
      <c r="EK79" s="85">
        <v>56050</v>
      </c>
      <c r="EL79" s="67"/>
      <c r="EM79" s="67"/>
      <c r="EN79" s="67"/>
      <c r="EO79" s="67"/>
      <c r="EP79" s="40">
        <f t="shared" si="31"/>
        <v>0</v>
      </c>
      <c r="ER79" s="85">
        <v>56050</v>
      </c>
      <c r="ES79" s="67"/>
      <c r="ET79" s="67"/>
      <c r="EU79" s="67"/>
      <c r="EV79" s="67"/>
      <c r="EW79" s="40">
        <f t="shared" si="32"/>
        <v>0</v>
      </c>
    </row>
    <row r="80" spans="2:153" x14ac:dyDescent="0.4">
      <c r="B80" s="85">
        <v>56249</v>
      </c>
      <c r="C80" s="85"/>
      <c r="D80" s="85">
        <v>56233</v>
      </c>
      <c r="E80" s="40">
        <f t="shared" si="35"/>
        <v>0</v>
      </c>
      <c r="F80" s="40">
        <f t="shared" si="36"/>
        <v>0</v>
      </c>
      <c r="G80" s="40">
        <f t="shared" si="37"/>
        <v>0</v>
      </c>
      <c r="H80" s="40">
        <v>0</v>
      </c>
      <c r="I80" s="40">
        <f t="shared" si="38"/>
        <v>0</v>
      </c>
      <c r="J80" s="40"/>
      <c r="L80" s="85">
        <v>56233</v>
      </c>
      <c r="M80" s="40"/>
      <c r="N80" s="101"/>
      <c r="O80" s="40"/>
      <c r="P80" s="101"/>
      <c r="Q80" s="40">
        <f t="shared" si="33"/>
        <v>0</v>
      </c>
      <c r="R80" s="40"/>
      <c r="S80" s="40"/>
      <c r="T80" s="40">
        <f t="shared" si="39"/>
        <v>0</v>
      </c>
      <c r="V80" s="85">
        <v>56233</v>
      </c>
      <c r="W80" s="40"/>
      <c r="X80" s="40"/>
      <c r="Y80" s="40"/>
      <c r="Z80" s="40"/>
      <c r="AA80" s="40">
        <f t="shared" si="40"/>
        <v>0</v>
      </c>
      <c r="AC80" s="85">
        <v>56233</v>
      </c>
      <c r="AD80" s="40"/>
      <c r="AE80" s="40"/>
      <c r="AF80" s="40"/>
      <c r="AG80" s="40"/>
      <c r="AH80" s="40">
        <v>0</v>
      </c>
      <c r="AJ80" s="85">
        <v>56233</v>
      </c>
      <c r="AK80" s="40"/>
      <c r="AL80" s="40"/>
      <c r="AM80" s="40"/>
      <c r="AN80" s="40"/>
      <c r="AO80" s="40">
        <v>0</v>
      </c>
      <c r="AQ80" s="85">
        <v>56233</v>
      </c>
      <c r="AR80" s="40"/>
      <c r="AS80" s="40"/>
      <c r="AT80" s="40"/>
      <c r="AU80" s="40"/>
      <c r="AV80" s="40">
        <v>0</v>
      </c>
      <c r="AX80" s="85">
        <v>56233</v>
      </c>
      <c r="AY80" s="40"/>
      <c r="AZ80" s="40"/>
      <c r="BA80" s="40"/>
      <c r="BB80" s="40">
        <v>0</v>
      </c>
      <c r="BD80" s="85">
        <v>56233</v>
      </c>
      <c r="BE80" s="40"/>
      <c r="BF80" s="87">
        <v>0</v>
      </c>
      <c r="BG80" s="40"/>
      <c r="BH80" s="40">
        <v>0</v>
      </c>
      <c r="BJ80" s="85">
        <v>56233</v>
      </c>
      <c r="BK80" s="40"/>
      <c r="BL80" s="87"/>
      <c r="BM80" s="40">
        <f t="shared" si="42"/>
        <v>0</v>
      </c>
      <c r="BN80" s="40"/>
      <c r="BO80" s="40">
        <f t="shared" si="25"/>
        <v>0</v>
      </c>
      <c r="BQ80" s="85">
        <v>56233</v>
      </c>
      <c r="BS80" s="40"/>
      <c r="BT80" s="87"/>
      <c r="BV80" s="40">
        <v>0</v>
      </c>
      <c r="BX80" s="85">
        <v>56233</v>
      </c>
      <c r="BY80" s="40"/>
      <c r="BZ80" s="87"/>
      <c r="CA80" s="40"/>
      <c r="CB80" s="87"/>
      <c r="CC80" s="40"/>
      <c r="CD80" s="87"/>
      <c r="CE80" s="40"/>
      <c r="CF80" s="87"/>
      <c r="CG80" s="40"/>
      <c r="CI80" s="40">
        <f t="shared" si="41"/>
        <v>0</v>
      </c>
      <c r="CK80" s="85">
        <v>56233</v>
      </c>
      <c r="CL80" s="40"/>
      <c r="CM80" s="87"/>
      <c r="CN80" s="40"/>
      <c r="CO80" s="40">
        <f t="shared" si="27"/>
        <v>0</v>
      </c>
      <c r="CQ80" s="85">
        <v>56233</v>
      </c>
      <c r="CV80" s="40">
        <f t="shared" si="28"/>
        <v>0</v>
      </c>
      <c r="CX80" s="85">
        <v>56233</v>
      </c>
      <c r="DC80" s="40">
        <f t="shared" si="26"/>
        <v>0</v>
      </c>
      <c r="DD80" s="85"/>
      <c r="DE80" s="85">
        <v>56233</v>
      </c>
      <c r="DF80" s="67"/>
      <c r="DG80" s="67"/>
      <c r="DH80" s="67"/>
      <c r="DI80" s="67"/>
      <c r="DK80" s="85">
        <v>56233</v>
      </c>
      <c r="DL80" s="67"/>
      <c r="DM80" s="156"/>
      <c r="DN80" s="40">
        <f t="shared" si="43"/>
        <v>0</v>
      </c>
      <c r="DO80" s="40">
        <f t="shared" si="44"/>
        <v>0</v>
      </c>
      <c r="DQ80" s="85">
        <v>56233</v>
      </c>
      <c r="DR80" s="67"/>
      <c r="DS80" s="156"/>
      <c r="DT80" s="40">
        <f t="shared" si="34"/>
        <v>0</v>
      </c>
      <c r="DU80" s="40">
        <f t="shared" si="45"/>
        <v>0</v>
      </c>
      <c r="DW80" s="85">
        <v>56233</v>
      </c>
      <c r="DX80" s="67"/>
      <c r="DY80" s="67"/>
      <c r="DZ80" s="67"/>
      <c r="EA80" s="67"/>
      <c r="EB80" s="40">
        <f t="shared" si="29"/>
        <v>0</v>
      </c>
      <c r="ED80" s="85">
        <v>56233</v>
      </c>
      <c r="EE80" s="67"/>
      <c r="EF80" s="67"/>
      <c r="EG80" s="67"/>
      <c r="EH80" s="67"/>
      <c r="EI80" s="40">
        <f t="shared" si="30"/>
        <v>0</v>
      </c>
      <c r="EK80" s="85">
        <v>56233</v>
      </c>
      <c r="EL80" s="67"/>
      <c r="EM80" s="67"/>
      <c r="EN80" s="67"/>
      <c r="EO80" s="67"/>
      <c r="EP80" s="40">
        <f t="shared" si="31"/>
        <v>0</v>
      </c>
      <c r="ER80" s="85">
        <v>56233</v>
      </c>
      <c r="ES80" s="67"/>
      <c r="ET80" s="67"/>
      <c r="EU80" s="67"/>
      <c r="EV80" s="67"/>
      <c r="EW80" s="40">
        <f t="shared" si="32"/>
        <v>0</v>
      </c>
    </row>
    <row r="81" spans="2:153" x14ac:dyDescent="0.4">
      <c r="B81" s="85">
        <v>56430</v>
      </c>
      <c r="C81" s="85"/>
      <c r="D81" s="85">
        <v>56415</v>
      </c>
      <c r="E81" s="40">
        <f t="shared" si="35"/>
        <v>0</v>
      </c>
      <c r="F81" s="40">
        <f t="shared" si="36"/>
        <v>0</v>
      </c>
      <c r="G81" s="40">
        <f t="shared" si="37"/>
        <v>0</v>
      </c>
      <c r="H81" s="40">
        <v>0</v>
      </c>
      <c r="I81" s="40">
        <f t="shared" si="38"/>
        <v>0</v>
      </c>
      <c r="J81" s="40">
        <f>SUM(I80:I81)</f>
        <v>0</v>
      </c>
      <c r="L81" s="85">
        <v>56415</v>
      </c>
      <c r="M81" s="40"/>
      <c r="N81" s="101"/>
      <c r="O81" s="40"/>
      <c r="P81" s="101"/>
      <c r="Q81" s="40">
        <f t="shared" si="33"/>
        <v>0</v>
      </c>
      <c r="R81" s="40"/>
      <c r="S81" s="40"/>
      <c r="T81" s="40">
        <f t="shared" si="39"/>
        <v>0</v>
      </c>
      <c r="V81" s="85">
        <v>56415</v>
      </c>
      <c r="W81" s="40"/>
      <c r="X81" s="40"/>
      <c r="Y81" s="40"/>
      <c r="Z81" s="40"/>
      <c r="AA81" s="40">
        <f t="shared" si="40"/>
        <v>0</v>
      </c>
      <c r="AC81" s="85">
        <v>56415</v>
      </c>
      <c r="AD81" s="40"/>
      <c r="AE81" s="40"/>
      <c r="AF81" s="40"/>
      <c r="AG81" s="40"/>
      <c r="AH81" s="40">
        <v>0</v>
      </c>
      <c r="AJ81" s="85">
        <v>56415</v>
      </c>
      <c r="AK81" s="40"/>
      <c r="AL81" s="40"/>
      <c r="AM81" s="40"/>
      <c r="AN81" s="40"/>
      <c r="AO81" s="40">
        <v>0</v>
      </c>
      <c r="AQ81" s="85">
        <v>56415</v>
      </c>
      <c r="AR81" s="40"/>
      <c r="AS81" s="40"/>
      <c r="AT81" s="40"/>
      <c r="AU81" s="40"/>
      <c r="AV81" s="40">
        <v>0</v>
      </c>
      <c r="AX81" s="85">
        <v>56415</v>
      </c>
      <c r="AY81" s="40"/>
      <c r="AZ81" s="40"/>
      <c r="BA81" s="40"/>
      <c r="BB81" s="40">
        <v>0</v>
      </c>
      <c r="BD81" s="85">
        <v>56415</v>
      </c>
      <c r="BE81" s="40"/>
      <c r="BF81" s="87">
        <v>0</v>
      </c>
      <c r="BG81" s="40"/>
      <c r="BH81" s="40">
        <v>0</v>
      </c>
      <c r="BJ81" s="85">
        <v>56415</v>
      </c>
      <c r="BK81" s="40"/>
      <c r="BL81" s="87"/>
      <c r="BM81" s="40">
        <f t="shared" si="42"/>
        <v>0</v>
      </c>
      <c r="BN81" s="40"/>
      <c r="BO81" s="40">
        <f t="shared" si="25"/>
        <v>0</v>
      </c>
      <c r="BQ81" s="85">
        <v>56415</v>
      </c>
      <c r="BS81" s="40"/>
      <c r="BT81" s="87"/>
      <c r="BV81" s="40">
        <v>0</v>
      </c>
      <c r="BX81" s="85">
        <v>56415</v>
      </c>
      <c r="BY81" s="40"/>
      <c r="BZ81" s="87"/>
      <c r="CA81" s="40"/>
      <c r="CB81" s="87"/>
      <c r="CC81" s="40"/>
      <c r="CD81" s="87"/>
      <c r="CE81" s="40"/>
      <c r="CF81" s="87"/>
      <c r="CG81" s="40"/>
      <c r="CI81" s="40">
        <f t="shared" si="41"/>
        <v>0</v>
      </c>
      <c r="CK81" s="85">
        <v>56415</v>
      </c>
      <c r="CL81" s="40"/>
      <c r="CM81" s="87"/>
      <c r="CN81" s="40"/>
      <c r="CO81" s="40">
        <f t="shared" si="27"/>
        <v>0</v>
      </c>
      <c r="CQ81" s="85">
        <v>56415</v>
      </c>
      <c r="CV81" s="40">
        <f t="shared" si="28"/>
        <v>0</v>
      </c>
      <c r="CX81" s="85">
        <v>56415</v>
      </c>
      <c r="DC81" s="40">
        <f t="shared" si="26"/>
        <v>0</v>
      </c>
      <c r="DD81" s="85"/>
      <c r="DE81" s="85">
        <v>56415</v>
      </c>
      <c r="DF81" s="67"/>
      <c r="DG81" s="67"/>
      <c r="DH81" s="67"/>
      <c r="DI81" s="67"/>
      <c r="DK81" s="85">
        <v>56415</v>
      </c>
      <c r="DL81" s="67"/>
      <c r="DM81" s="156"/>
      <c r="DN81" s="40">
        <f t="shared" si="43"/>
        <v>0</v>
      </c>
      <c r="DO81" s="40">
        <f t="shared" si="44"/>
        <v>0</v>
      </c>
      <c r="DQ81" s="85">
        <v>56415</v>
      </c>
      <c r="DR81" s="67"/>
      <c r="DS81" s="156"/>
      <c r="DT81" s="40">
        <f t="shared" si="34"/>
        <v>0</v>
      </c>
      <c r="DU81" s="40">
        <f t="shared" si="45"/>
        <v>0</v>
      </c>
      <c r="DW81" s="85">
        <v>56415</v>
      </c>
      <c r="DX81" s="67"/>
      <c r="DY81" s="67"/>
      <c r="DZ81" s="67"/>
      <c r="EA81" s="67"/>
      <c r="EB81" s="40">
        <f t="shared" si="29"/>
        <v>0</v>
      </c>
      <c r="ED81" s="85">
        <v>56415</v>
      </c>
      <c r="EE81" s="67"/>
      <c r="EF81" s="67"/>
      <c r="EG81" s="67"/>
      <c r="EH81" s="67"/>
      <c r="EI81" s="40">
        <f t="shared" si="30"/>
        <v>0</v>
      </c>
      <c r="EK81" s="85">
        <v>56415</v>
      </c>
      <c r="EL81" s="67"/>
      <c r="EM81" s="67"/>
      <c r="EN81" s="67"/>
      <c r="EO81" s="67"/>
      <c r="EP81" s="40">
        <f t="shared" si="31"/>
        <v>0</v>
      </c>
      <c r="ER81" s="85">
        <v>56415</v>
      </c>
      <c r="ES81" s="67"/>
      <c r="ET81" s="67"/>
      <c r="EU81" s="67"/>
      <c r="EV81" s="67"/>
      <c r="EW81" s="40">
        <f t="shared" si="32"/>
        <v>0</v>
      </c>
    </row>
    <row r="82" spans="2:153" x14ac:dyDescent="0.4">
      <c r="B82" s="85">
        <v>56614</v>
      </c>
      <c r="C82" s="85"/>
      <c r="D82" s="85">
        <v>56598</v>
      </c>
      <c r="E82" s="40">
        <f t="shared" si="35"/>
        <v>0</v>
      </c>
      <c r="F82" s="40">
        <f t="shared" si="36"/>
        <v>0</v>
      </c>
      <c r="G82" s="40">
        <f t="shared" si="37"/>
        <v>0</v>
      </c>
      <c r="H82" s="40">
        <v>0</v>
      </c>
      <c r="I82" s="40">
        <f t="shared" si="38"/>
        <v>0</v>
      </c>
      <c r="J82" s="40"/>
      <c r="L82" s="85">
        <v>56598</v>
      </c>
      <c r="M82" s="40"/>
      <c r="N82" s="101"/>
      <c r="O82" s="40"/>
      <c r="P82" s="101"/>
      <c r="Q82" s="40">
        <f t="shared" si="33"/>
        <v>0</v>
      </c>
      <c r="R82" s="40"/>
      <c r="S82" s="40"/>
      <c r="T82" s="40">
        <f t="shared" si="39"/>
        <v>0</v>
      </c>
      <c r="V82" s="85">
        <v>56598</v>
      </c>
      <c r="W82" s="40"/>
      <c r="X82" s="40"/>
      <c r="Y82" s="40"/>
      <c r="Z82" s="40"/>
      <c r="AA82" s="40">
        <f t="shared" si="40"/>
        <v>0</v>
      </c>
      <c r="AC82" s="85">
        <v>56598</v>
      </c>
      <c r="AD82" s="40"/>
      <c r="AE82" s="40"/>
      <c r="AF82" s="40"/>
      <c r="AG82" s="40"/>
      <c r="AH82" s="40">
        <v>0</v>
      </c>
      <c r="AJ82" s="85">
        <v>56598</v>
      </c>
      <c r="AK82" s="40"/>
      <c r="AL82" s="40"/>
      <c r="AM82" s="40"/>
      <c r="AN82" s="40"/>
      <c r="AO82" s="40">
        <v>0</v>
      </c>
      <c r="AQ82" s="85">
        <v>56598</v>
      </c>
      <c r="AR82" s="40"/>
      <c r="AS82" s="40"/>
      <c r="AT82" s="40"/>
      <c r="AU82" s="40"/>
      <c r="AV82" s="40">
        <v>0</v>
      </c>
      <c r="AX82" s="85">
        <v>56598</v>
      </c>
      <c r="AY82" s="40"/>
      <c r="AZ82" s="40"/>
      <c r="BA82" s="40"/>
      <c r="BB82" s="40">
        <v>0</v>
      </c>
      <c r="BD82" s="85">
        <v>56598</v>
      </c>
      <c r="BE82" s="40"/>
      <c r="BF82" s="87">
        <v>0</v>
      </c>
      <c r="BG82" s="40"/>
      <c r="BH82" s="40">
        <v>0</v>
      </c>
      <c r="BJ82" s="85">
        <v>56598</v>
      </c>
      <c r="BK82" s="40"/>
      <c r="BL82" s="87"/>
      <c r="BM82" s="40">
        <f t="shared" si="42"/>
        <v>0</v>
      </c>
      <c r="BN82" s="40"/>
      <c r="BO82" s="40">
        <f t="shared" si="25"/>
        <v>0</v>
      </c>
      <c r="BQ82" s="85">
        <v>56598</v>
      </c>
      <c r="BS82" s="40"/>
      <c r="BT82" s="87"/>
      <c r="BV82" s="40">
        <v>0</v>
      </c>
      <c r="BX82" s="85">
        <v>56598</v>
      </c>
      <c r="BY82" s="40"/>
      <c r="BZ82" s="87"/>
      <c r="CA82" s="40"/>
      <c r="CB82" s="87"/>
      <c r="CC82" s="40"/>
      <c r="CD82" s="87"/>
      <c r="CE82" s="40"/>
      <c r="CF82" s="87"/>
      <c r="CG82" s="40"/>
      <c r="CI82" s="40">
        <f t="shared" si="41"/>
        <v>0</v>
      </c>
      <c r="CK82" s="85">
        <v>56598</v>
      </c>
      <c r="CL82" s="40"/>
      <c r="CM82" s="87"/>
      <c r="CN82" s="40"/>
      <c r="CO82" s="40">
        <f t="shared" si="27"/>
        <v>0</v>
      </c>
      <c r="CQ82" s="85">
        <v>56598</v>
      </c>
      <c r="CV82" s="40">
        <f t="shared" si="28"/>
        <v>0</v>
      </c>
      <c r="CX82" s="85">
        <v>56598</v>
      </c>
      <c r="DC82" s="40">
        <f t="shared" si="26"/>
        <v>0</v>
      </c>
      <c r="DD82" s="85"/>
      <c r="DE82" s="85">
        <v>56598</v>
      </c>
      <c r="DF82" s="67"/>
      <c r="DG82" s="67"/>
      <c r="DH82" s="67"/>
      <c r="DI82" s="67"/>
      <c r="DK82" s="85">
        <v>56598</v>
      </c>
      <c r="DL82" s="67"/>
      <c r="DM82" s="156"/>
      <c r="DN82" s="40">
        <f t="shared" si="43"/>
        <v>0</v>
      </c>
      <c r="DO82" s="40">
        <f t="shared" si="44"/>
        <v>0</v>
      </c>
      <c r="DQ82" s="85">
        <v>56598</v>
      </c>
      <c r="DR82" s="67"/>
      <c r="DS82" s="156"/>
      <c r="DT82" s="40">
        <f t="shared" si="34"/>
        <v>0</v>
      </c>
      <c r="DU82" s="40">
        <f t="shared" si="45"/>
        <v>0</v>
      </c>
      <c r="DW82" s="85">
        <v>56598</v>
      </c>
      <c r="DX82" s="67"/>
      <c r="DY82" s="67"/>
      <c r="DZ82" s="67"/>
      <c r="EA82" s="67"/>
      <c r="EB82" s="40">
        <f t="shared" si="29"/>
        <v>0</v>
      </c>
      <c r="ED82" s="85">
        <v>56598</v>
      </c>
      <c r="EE82" s="67"/>
      <c r="EF82" s="67"/>
      <c r="EG82" s="67"/>
      <c r="EH82" s="67"/>
      <c r="EI82" s="40">
        <f t="shared" si="30"/>
        <v>0</v>
      </c>
      <c r="EK82" s="85">
        <v>56598</v>
      </c>
      <c r="EL82" s="67"/>
      <c r="EM82" s="67"/>
      <c r="EN82" s="67"/>
      <c r="EO82" s="67"/>
      <c r="EP82" s="40">
        <f t="shared" si="31"/>
        <v>0</v>
      </c>
      <c r="ER82" s="85">
        <v>56598</v>
      </c>
      <c r="ES82" s="67"/>
      <c r="ET82" s="67"/>
      <c r="EU82" s="67"/>
      <c r="EV82" s="67"/>
      <c r="EW82" s="40">
        <f t="shared" si="32"/>
        <v>0</v>
      </c>
    </row>
    <row r="83" spans="2:153" x14ac:dyDescent="0.4">
      <c r="B83" s="85">
        <v>56795</v>
      </c>
      <c r="C83" s="85"/>
      <c r="D83" s="85">
        <v>56780</v>
      </c>
      <c r="E83" s="40">
        <f t="shared" si="35"/>
        <v>0</v>
      </c>
      <c r="F83" s="40">
        <f t="shared" si="36"/>
        <v>0</v>
      </c>
      <c r="G83" s="40">
        <f t="shared" si="37"/>
        <v>0</v>
      </c>
      <c r="H83" s="40">
        <v>0</v>
      </c>
      <c r="I83" s="40">
        <f t="shared" si="38"/>
        <v>0</v>
      </c>
      <c r="J83" s="40">
        <f>SUM(I82:I83)</f>
        <v>0</v>
      </c>
      <c r="L83" s="85">
        <v>56780</v>
      </c>
      <c r="M83" s="40"/>
      <c r="N83" s="101"/>
      <c r="O83" s="40"/>
      <c r="P83" s="101"/>
      <c r="Q83" s="40">
        <f t="shared" si="33"/>
        <v>0</v>
      </c>
      <c r="R83" s="40"/>
      <c r="S83" s="40"/>
      <c r="T83" s="40">
        <f t="shared" si="39"/>
        <v>0</v>
      </c>
      <c r="V83" s="85">
        <v>56780</v>
      </c>
      <c r="W83" s="40"/>
      <c r="X83" s="40"/>
      <c r="Y83" s="40"/>
      <c r="Z83" s="40"/>
      <c r="AA83" s="40">
        <f t="shared" si="40"/>
        <v>0</v>
      </c>
      <c r="AC83" s="85">
        <v>56780</v>
      </c>
      <c r="AD83" s="40"/>
      <c r="AE83" s="40"/>
      <c r="AF83" s="40"/>
      <c r="AG83" s="40"/>
      <c r="AH83" s="40">
        <v>0</v>
      </c>
      <c r="AJ83" s="85">
        <v>56780</v>
      </c>
      <c r="AK83" s="40"/>
      <c r="AL83" s="40"/>
      <c r="AM83" s="40"/>
      <c r="AN83" s="40"/>
      <c r="AO83" s="40">
        <v>0</v>
      </c>
      <c r="AQ83" s="85">
        <v>56780</v>
      </c>
      <c r="AR83" s="40"/>
      <c r="AS83" s="40"/>
      <c r="AT83" s="40"/>
      <c r="AU83" s="40"/>
      <c r="AV83" s="40">
        <v>0</v>
      </c>
      <c r="AX83" s="85">
        <v>56780</v>
      </c>
      <c r="AY83" s="40"/>
      <c r="AZ83" s="40"/>
      <c r="BA83" s="40"/>
      <c r="BB83" s="40">
        <v>0</v>
      </c>
      <c r="BD83" s="85">
        <v>56780</v>
      </c>
      <c r="BE83" s="40"/>
      <c r="BF83" s="87">
        <v>0</v>
      </c>
      <c r="BG83" s="40"/>
      <c r="BH83" s="40">
        <v>0</v>
      </c>
      <c r="BJ83" s="85">
        <v>56780</v>
      </c>
      <c r="BK83" s="40"/>
      <c r="BL83" s="87"/>
      <c r="BM83" s="40">
        <f t="shared" si="42"/>
        <v>0</v>
      </c>
      <c r="BN83" s="40"/>
      <c r="BO83" s="40">
        <f t="shared" si="25"/>
        <v>0</v>
      </c>
      <c r="BQ83" s="85">
        <v>56780</v>
      </c>
      <c r="BS83" s="40"/>
      <c r="BT83" s="87"/>
      <c r="BV83" s="40">
        <v>0</v>
      </c>
      <c r="BX83" s="85">
        <v>56780</v>
      </c>
      <c r="BY83" s="40"/>
      <c r="BZ83" s="87"/>
      <c r="CA83" s="40"/>
      <c r="CB83" s="87"/>
      <c r="CC83" s="40"/>
      <c r="CD83" s="87"/>
      <c r="CE83" s="40"/>
      <c r="CF83" s="87"/>
      <c r="CG83" s="40"/>
      <c r="CI83" s="40">
        <f t="shared" si="41"/>
        <v>0</v>
      </c>
      <c r="CK83" s="85">
        <v>56780</v>
      </c>
      <c r="CL83" s="40"/>
      <c r="CM83" s="87"/>
      <c r="CN83" s="40"/>
      <c r="CO83" s="40">
        <f t="shared" si="27"/>
        <v>0</v>
      </c>
      <c r="CQ83" s="85">
        <v>56780</v>
      </c>
      <c r="CV83" s="40">
        <f t="shared" si="28"/>
        <v>0</v>
      </c>
      <c r="CX83" s="85">
        <v>56780</v>
      </c>
      <c r="DC83" s="40">
        <f t="shared" si="26"/>
        <v>0</v>
      </c>
      <c r="DD83" s="85"/>
      <c r="DE83" s="85">
        <v>56780</v>
      </c>
      <c r="DF83" s="67"/>
      <c r="DG83" s="67"/>
      <c r="DH83" s="67"/>
      <c r="DI83" s="67"/>
      <c r="DK83" s="85">
        <v>56780</v>
      </c>
      <c r="DL83" s="67"/>
      <c r="DM83" s="156"/>
      <c r="DN83" s="40">
        <f t="shared" si="43"/>
        <v>0</v>
      </c>
      <c r="DO83" s="40">
        <f t="shared" si="44"/>
        <v>0</v>
      </c>
      <c r="DQ83" s="85">
        <v>56780</v>
      </c>
      <c r="DR83" s="67"/>
      <c r="DS83" s="156"/>
      <c r="DT83" s="40">
        <f t="shared" si="34"/>
        <v>0</v>
      </c>
      <c r="DU83" s="40">
        <f t="shared" si="45"/>
        <v>0</v>
      </c>
      <c r="DW83" s="85">
        <v>56780</v>
      </c>
      <c r="DX83" s="67"/>
      <c r="DY83" s="67"/>
      <c r="DZ83" s="67"/>
      <c r="EA83" s="67"/>
      <c r="EB83" s="40">
        <f t="shared" si="29"/>
        <v>0</v>
      </c>
      <c r="ED83" s="85">
        <v>56780</v>
      </c>
      <c r="EE83" s="67"/>
      <c r="EF83" s="67"/>
      <c r="EG83" s="67"/>
      <c r="EH83" s="67"/>
      <c r="EI83" s="40">
        <f t="shared" si="30"/>
        <v>0</v>
      </c>
      <c r="EK83" s="85">
        <v>56780</v>
      </c>
      <c r="EL83" s="67"/>
      <c r="EM83" s="67"/>
      <c r="EN83" s="67"/>
      <c r="EO83" s="67"/>
      <c r="EP83" s="40">
        <f t="shared" si="31"/>
        <v>0</v>
      </c>
      <c r="ER83" s="85">
        <v>56780</v>
      </c>
      <c r="ES83" s="67"/>
      <c r="ET83" s="67"/>
      <c r="EU83" s="67"/>
      <c r="EV83" s="67"/>
      <c r="EW83" s="40">
        <f t="shared" si="32"/>
        <v>0</v>
      </c>
    </row>
    <row r="84" spans="2:153" x14ac:dyDescent="0.4">
      <c r="B84" s="85">
        <v>56979</v>
      </c>
      <c r="C84" s="85"/>
      <c r="D84" s="85">
        <v>56963</v>
      </c>
      <c r="E84" s="40">
        <f t="shared" si="35"/>
        <v>0</v>
      </c>
      <c r="F84" s="40">
        <f t="shared" si="36"/>
        <v>0</v>
      </c>
      <c r="G84" s="40">
        <f t="shared" si="37"/>
        <v>0</v>
      </c>
      <c r="H84" s="40">
        <v>0</v>
      </c>
      <c r="I84" s="40">
        <f t="shared" si="38"/>
        <v>0</v>
      </c>
      <c r="J84" s="40"/>
      <c r="L84" s="85">
        <v>56963</v>
      </c>
      <c r="M84" s="40"/>
      <c r="N84" s="101"/>
      <c r="O84" s="40"/>
      <c r="P84" s="101"/>
      <c r="Q84" s="40">
        <f t="shared" si="33"/>
        <v>0</v>
      </c>
      <c r="R84" s="40"/>
      <c r="S84" s="40"/>
      <c r="T84" s="40">
        <f t="shared" si="39"/>
        <v>0</v>
      </c>
      <c r="V84" s="85">
        <v>56963</v>
      </c>
      <c r="W84" s="40"/>
      <c r="X84" s="40"/>
      <c r="Y84" s="40"/>
      <c r="Z84" s="40"/>
      <c r="AA84" s="40">
        <f t="shared" si="40"/>
        <v>0</v>
      </c>
      <c r="AC84" s="85">
        <v>56963</v>
      </c>
      <c r="AD84" s="40"/>
      <c r="AE84" s="40"/>
      <c r="AF84" s="40"/>
      <c r="AG84" s="40"/>
      <c r="AH84" s="40">
        <v>0</v>
      </c>
      <c r="AJ84" s="85">
        <v>56963</v>
      </c>
      <c r="AK84" s="40"/>
      <c r="AL84" s="40"/>
      <c r="AM84" s="40"/>
      <c r="AN84" s="40"/>
      <c r="AO84" s="40">
        <v>0</v>
      </c>
      <c r="AQ84" s="85">
        <v>56963</v>
      </c>
      <c r="AR84" s="40"/>
      <c r="AS84" s="40"/>
      <c r="AT84" s="40"/>
      <c r="AU84" s="40"/>
      <c r="AV84" s="40">
        <v>0</v>
      </c>
      <c r="AX84" s="85">
        <v>56963</v>
      </c>
      <c r="AY84" s="40"/>
      <c r="AZ84" s="40"/>
      <c r="BA84" s="40"/>
      <c r="BB84" s="40">
        <v>0</v>
      </c>
      <c r="BD84" s="85">
        <v>56963</v>
      </c>
      <c r="BE84" s="40"/>
      <c r="BF84" s="87">
        <v>0</v>
      </c>
      <c r="BG84" s="40"/>
      <c r="BH84" s="40">
        <v>0</v>
      </c>
      <c r="BJ84" s="85">
        <v>56963</v>
      </c>
      <c r="BK84" s="40"/>
      <c r="BL84" s="87"/>
      <c r="BM84" s="40">
        <f t="shared" si="42"/>
        <v>0</v>
      </c>
      <c r="BN84" s="40"/>
      <c r="BO84" s="40">
        <f t="shared" si="25"/>
        <v>0</v>
      </c>
      <c r="BQ84" s="85">
        <v>56963</v>
      </c>
      <c r="BS84" s="40"/>
      <c r="BT84" s="87"/>
      <c r="BV84" s="40">
        <v>0</v>
      </c>
      <c r="BX84" s="85">
        <v>56963</v>
      </c>
      <c r="BY84" s="40"/>
      <c r="BZ84" s="87"/>
      <c r="CA84" s="40"/>
      <c r="CB84" s="87"/>
      <c r="CC84" s="40"/>
      <c r="CD84" s="87"/>
      <c r="CE84" s="40"/>
      <c r="CF84" s="87"/>
      <c r="CG84" s="40"/>
      <c r="CI84" s="40">
        <f t="shared" si="41"/>
        <v>0</v>
      </c>
      <c r="CK84" s="85">
        <v>56963</v>
      </c>
      <c r="CL84" s="40"/>
      <c r="CM84" s="87"/>
      <c r="CN84" s="40"/>
      <c r="CO84" s="40">
        <f t="shared" si="27"/>
        <v>0</v>
      </c>
      <c r="CQ84" s="85">
        <v>56963</v>
      </c>
      <c r="CV84" s="40">
        <f t="shared" si="28"/>
        <v>0</v>
      </c>
      <c r="CX84" s="85">
        <v>56963</v>
      </c>
      <c r="DC84" s="40">
        <f t="shared" si="26"/>
        <v>0</v>
      </c>
      <c r="DD84" s="85"/>
      <c r="DE84" s="85">
        <v>56963</v>
      </c>
      <c r="DF84" s="67"/>
      <c r="DG84" s="67"/>
      <c r="DH84" s="67"/>
      <c r="DI84" s="67"/>
      <c r="DK84" s="85">
        <v>56963</v>
      </c>
      <c r="DL84" s="67"/>
      <c r="DM84" s="156"/>
      <c r="DN84" s="40">
        <f t="shared" si="43"/>
        <v>0</v>
      </c>
      <c r="DO84" s="40">
        <f t="shared" si="44"/>
        <v>0</v>
      </c>
      <c r="DQ84" s="85">
        <v>56963</v>
      </c>
      <c r="DR84" s="67"/>
      <c r="DS84" s="156"/>
      <c r="DT84" s="40">
        <f t="shared" si="34"/>
        <v>0</v>
      </c>
      <c r="DU84" s="40">
        <f t="shared" si="45"/>
        <v>0</v>
      </c>
      <c r="DW84" s="85">
        <v>56963</v>
      </c>
      <c r="DX84" s="67"/>
      <c r="DY84" s="67"/>
      <c r="DZ84" s="67"/>
      <c r="EA84" s="67"/>
      <c r="EB84" s="40">
        <f t="shared" si="29"/>
        <v>0</v>
      </c>
      <c r="ED84" s="85">
        <v>56963</v>
      </c>
      <c r="EE84" s="67"/>
      <c r="EF84" s="67"/>
      <c r="EG84" s="67"/>
      <c r="EH84" s="67"/>
      <c r="EI84" s="40">
        <f t="shared" si="30"/>
        <v>0</v>
      </c>
      <c r="EK84" s="85">
        <v>56963</v>
      </c>
      <c r="EL84" s="67"/>
      <c r="EM84" s="67"/>
      <c r="EN84" s="67"/>
      <c r="EO84" s="67"/>
      <c r="EP84" s="40">
        <f t="shared" si="31"/>
        <v>0</v>
      </c>
      <c r="ER84" s="85">
        <v>56963</v>
      </c>
      <c r="ES84" s="67"/>
      <c r="ET84" s="67"/>
      <c r="EU84" s="67"/>
      <c r="EV84" s="67"/>
      <c r="EW84" s="40">
        <f t="shared" si="32"/>
        <v>0</v>
      </c>
    </row>
    <row r="85" spans="2:153" x14ac:dyDescent="0.4">
      <c r="B85" s="85">
        <v>57161</v>
      </c>
      <c r="C85" s="85"/>
      <c r="D85" s="85">
        <v>57146</v>
      </c>
      <c r="E85" s="40">
        <f t="shared" si="35"/>
        <v>0</v>
      </c>
      <c r="F85" s="40">
        <f t="shared" si="36"/>
        <v>0</v>
      </c>
      <c r="G85" s="40">
        <f t="shared" si="37"/>
        <v>0</v>
      </c>
      <c r="H85" s="40">
        <v>0</v>
      </c>
      <c r="I85" s="40">
        <f t="shared" si="38"/>
        <v>0</v>
      </c>
      <c r="J85" s="40">
        <f>SUM(I84:I85)</f>
        <v>0</v>
      </c>
      <c r="L85" s="85">
        <v>57146</v>
      </c>
      <c r="M85" s="40"/>
      <c r="N85" s="101"/>
      <c r="O85" s="40"/>
      <c r="P85" s="101"/>
      <c r="Q85" s="40">
        <f t="shared" si="33"/>
        <v>0</v>
      </c>
      <c r="R85" s="40"/>
      <c r="S85" s="40"/>
      <c r="T85" s="40">
        <f t="shared" si="39"/>
        <v>0</v>
      </c>
      <c r="V85" s="85">
        <v>57146</v>
      </c>
      <c r="W85" s="40"/>
      <c r="X85" s="40"/>
      <c r="Y85" s="40"/>
      <c r="Z85" s="40"/>
      <c r="AA85" s="40">
        <f t="shared" si="40"/>
        <v>0</v>
      </c>
      <c r="AC85" s="85">
        <v>57146</v>
      </c>
      <c r="AD85" s="40"/>
      <c r="AE85" s="40"/>
      <c r="AF85" s="40"/>
      <c r="AG85" s="40"/>
      <c r="AH85" s="40">
        <v>0</v>
      </c>
      <c r="AJ85" s="85">
        <v>57146</v>
      </c>
      <c r="AK85" s="40"/>
      <c r="AL85" s="40"/>
      <c r="AM85" s="40"/>
      <c r="AN85" s="40"/>
      <c r="AO85" s="40">
        <v>0</v>
      </c>
      <c r="AQ85" s="85">
        <v>57146</v>
      </c>
      <c r="AR85" s="40"/>
      <c r="AS85" s="40"/>
      <c r="AT85" s="40"/>
      <c r="AU85" s="40"/>
      <c r="AV85" s="40">
        <v>0</v>
      </c>
      <c r="AX85" s="85">
        <v>57146</v>
      </c>
      <c r="AY85" s="40"/>
      <c r="AZ85" s="40"/>
      <c r="BA85" s="40"/>
      <c r="BB85" s="40">
        <v>0</v>
      </c>
      <c r="BD85" s="85">
        <v>57146</v>
      </c>
      <c r="BE85" s="40"/>
      <c r="BF85" s="87">
        <v>0</v>
      </c>
      <c r="BG85" s="40"/>
      <c r="BH85" s="40">
        <v>0</v>
      </c>
      <c r="BJ85" s="85">
        <v>57146</v>
      </c>
      <c r="BK85" s="40"/>
      <c r="BL85" s="87"/>
      <c r="BM85" s="40">
        <f t="shared" si="42"/>
        <v>0</v>
      </c>
      <c r="BN85" s="40"/>
      <c r="BO85" s="40">
        <f t="shared" si="25"/>
        <v>0</v>
      </c>
      <c r="BQ85" s="85">
        <v>57146</v>
      </c>
      <c r="BS85" s="40"/>
      <c r="BT85" s="87"/>
      <c r="BV85" s="40">
        <v>0</v>
      </c>
      <c r="BX85" s="85">
        <v>57146</v>
      </c>
      <c r="BY85" s="40"/>
      <c r="BZ85" s="87"/>
      <c r="CA85" s="40"/>
      <c r="CB85" s="87"/>
      <c r="CC85" s="40"/>
      <c r="CD85" s="87"/>
      <c r="CE85" s="40"/>
      <c r="CF85" s="87"/>
      <c r="CG85" s="40"/>
      <c r="CI85" s="40">
        <f t="shared" si="41"/>
        <v>0</v>
      </c>
      <c r="CK85" s="85">
        <v>57146</v>
      </c>
      <c r="CL85" s="40"/>
      <c r="CM85" s="87"/>
      <c r="CN85" s="40"/>
      <c r="CO85" s="40">
        <f t="shared" si="27"/>
        <v>0</v>
      </c>
      <c r="CQ85" s="85">
        <v>57146</v>
      </c>
      <c r="CV85" s="40">
        <f t="shared" si="28"/>
        <v>0</v>
      </c>
      <c r="CX85" s="85">
        <v>57146</v>
      </c>
      <c r="DC85" s="40">
        <f t="shared" si="26"/>
        <v>0</v>
      </c>
      <c r="DD85" s="85"/>
      <c r="DE85" s="85">
        <v>57146</v>
      </c>
      <c r="DF85" s="67"/>
      <c r="DG85" s="67"/>
      <c r="DH85" s="67"/>
      <c r="DI85" s="67"/>
      <c r="DK85" s="85">
        <v>57146</v>
      </c>
      <c r="DL85" s="67"/>
      <c r="DM85" s="156"/>
      <c r="DN85" s="40">
        <f t="shared" si="43"/>
        <v>0</v>
      </c>
      <c r="DO85" s="40">
        <f t="shared" si="44"/>
        <v>0</v>
      </c>
      <c r="DQ85" s="85">
        <v>57146</v>
      </c>
      <c r="DR85" s="67"/>
      <c r="DS85" s="156"/>
      <c r="DT85" s="40">
        <f t="shared" si="34"/>
        <v>0</v>
      </c>
      <c r="DU85" s="40">
        <f t="shared" si="45"/>
        <v>0</v>
      </c>
      <c r="DW85" s="85">
        <v>57146</v>
      </c>
      <c r="DX85" s="67"/>
      <c r="DY85" s="67"/>
      <c r="DZ85" s="67"/>
      <c r="EA85" s="67"/>
      <c r="EB85" s="40">
        <f t="shared" si="29"/>
        <v>0</v>
      </c>
      <c r="ED85" s="85">
        <v>57146</v>
      </c>
      <c r="EE85" s="67"/>
      <c r="EF85" s="67"/>
      <c r="EG85" s="67"/>
      <c r="EH85" s="67"/>
      <c r="EI85" s="40">
        <f t="shared" si="30"/>
        <v>0</v>
      </c>
      <c r="EK85" s="85">
        <v>57146</v>
      </c>
      <c r="EL85" s="67"/>
      <c r="EM85" s="67"/>
      <c r="EN85" s="67"/>
      <c r="EO85" s="67"/>
      <c r="EP85" s="40">
        <f t="shared" si="31"/>
        <v>0</v>
      </c>
      <c r="ER85" s="85">
        <v>57146</v>
      </c>
      <c r="ES85" s="67"/>
      <c r="ET85" s="67"/>
      <c r="EU85" s="67"/>
      <c r="EV85" s="67"/>
      <c r="EW85" s="40">
        <f t="shared" si="32"/>
        <v>0</v>
      </c>
    </row>
    <row r="86" spans="2:153" x14ac:dyDescent="0.4">
      <c r="B86" s="85">
        <v>57345</v>
      </c>
      <c r="C86" s="85"/>
      <c r="D86" s="85">
        <v>57329</v>
      </c>
      <c r="E86" s="40">
        <f t="shared" si="35"/>
        <v>0</v>
      </c>
      <c r="F86" s="40">
        <f t="shared" si="36"/>
        <v>0</v>
      </c>
      <c r="G86" s="40">
        <f t="shared" si="37"/>
        <v>0</v>
      </c>
      <c r="H86" s="40">
        <v>0</v>
      </c>
      <c r="I86" s="40">
        <f t="shared" si="38"/>
        <v>0</v>
      </c>
      <c r="J86" s="40"/>
      <c r="L86" s="85">
        <v>57329</v>
      </c>
      <c r="M86" s="40"/>
      <c r="N86" s="101"/>
      <c r="O86" s="40"/>
      <c r="P86" s="101"/>
      <c r="Q86" s="40">
        <f t="shared" si="33"/>
        <v>0</v>
      </c>
      <c r="R86" s="40"/>
      <c r="S86" s="40"/>
      <c r="T86" s="40">
        <f t="shared" si="39"/>
        <v>0</v>
      </c>
      <c r="V86" s="85">
        <v>57329</v>
      </c>
      <c r="W86" s="40"/>
      <c r="X86" s="40"/>
      <c r="Y86" s="40"/>
      <c r="Z86" s="40"/>
      <c r="AA86" s="40">
        <f t="shared" si="40"/>
        <v>0</v>
      </c>
      <c r="AC86" s="85">
        <v>57329</v>
      </c>
      <c r="AD86" s="40"/>
      <c r="AE86" s="40"/>
      <c r="AF86" s="40"/>
      <c r="AG86" s="40"/>
      <c r="AH86" s="40">
        <v>0</v>
      </c>
      <c r="AJ86" s="85">
        <v>57329</v>
      </c>
      <c r="AK86" s="40"/>
      <c r="AL86" s="40"/>
      <c r="AM86" s="40"/>
      <c r="AN86" s="40"/>
      <c r="AO86" s="40">
        <v>0</v>
      </c>
      <c r="AQ86" s="85">
        <v>57329</v>
      </c>
      <c r="AR86" s="40"/>
      <c r="AS86" s="40"/>
      <c r="AT86" s="40"/>
      <c r="AU86" s="40"/>
      <c r="AV86" s="40">
        <v>0</v>
      </c>
      <c r="AX86" s="85">
        <v>57329</v>
      </c>
      <c r="AY86" s="40"/>
      <c r="AZ86" s="40"/>
      <c r="BA86" s="40"/>
      <c r="BB86" s="40">
        <v>0</v>
      </c>
      <c r="BD86" s="85">
        <v>57329</v>
      </c>
      <c r="BE86" s="40"/>
      <c r="BF86" s="87">
        <v>0</v>
      </c>
      <c r="BG86" s="40"/>
      <c r="BH86" s="40">
        <v>0</v>
      </c>
      <c r="BJ86" s="85">
        <v>57329</v>
      </c>
      <c r="BK86" s="40"/>
      <c r="BL86" s="87"/>
      <c r="BM86" s="40">
        <f t="shared" si="42"/>
        <v>0</v>
      </c>
      <c r="BN86" s="40"/>
      <c r="BO86" s="40">
        <f t="shared" si="25"/>
        <v>0</v>
      </c>
      <c r="BQ86" s="85">
        <v>57329</v>
      </c>
      <c r="BS86" s="40"/>
      <c r="BT86" s="87"/>
      <c r="BV86" s="40">
        <v>0</v>
      </c>
      <c r="BX86" s="85">
        <v>57329</v>
      </c>
      <c r="BY86" s="40"/>
      <c r="BZ86" s="87"/>
      <c r="CA86" s="40"/>
      <c r="CB86" s="87"/>
      <c r="CC86" s="40"/>
      <c r="CD86" s="87"/>
      <c r="CE86" s="40"/>
      <c r="CF86" s="87"/>
      <c r="CG86" s="40"/>
      <c r="CI86" s="40">
        <f t="shared" si="41"/>
        <v>0</v>
      </c>
      <c r="CK86" s="85">
        <v>57329</v>
      </c>
      <c r="CL86" s="40"/>
      <c r="CM86" s="87"/>
      <c r="CN86" s="40"/>
      <c r="CO86" s="40">
        <f t="shared" si="27"/>
        <v>0</v>
      </c>
      <c r="CQ86" s="85">
        <v>57329</v>
      </c>
      <c r="CV86" s="40">
        <f t="shared" si="28"/>
        <v>0</v>
      </c>
      <c r="CX86" s="85">
        <v>57329</v>
      </c>
      <c r="DC86" s="40">
        <f t="shared" si="26"/>
        <v>0</v>
      </c>
      <c r="DD86" s="85"/>
      <c r="DE86" s="85">
        <v>57329</v>
      </c>
      <c r="DF86" s="67"/>
      <c r="DG86" s="67"/>
      <c r="DH86" s="67"/>
      <c r="DI86" s="67"/>
      <c r="DK86" s="85">
        <v>57329</v>
      </c>
      <c r="DL86" s="67"/>
      <c r="DM86" s="156"/>
      <c r="DN86" s="40">
        <f t="shared" si="43"/>
        <v>0</v>
      </c>
      <c r="DO86" s="40">
        <f t="shared" si="44"/>
        <v>0</v>
      </c>
      <c r="DQ86" s="85">
        <v>57329</v>
      </c>
      <c r="DR86" s="67"/>
      <c r="DS86" s="156"/>
      <c r="DT86" s="40">
        <f t="shared" si="34"/>
        <v>0</v>
      </c>
      <c r="DU86" s="40">
        <f t="shared" si="45"/>
        <v>0</v>
      </c>
      <c r="DW86" s="85">
        <v>57329</v>
      </c>
      <c r="DX86" s="67"/>
      <c r="DY86" s="67"/>
      <c r="DZ86" s="67"/>
      <c r="EA86" s="67"/>
      <c r="EB86" s="40">
        <f t="shared" si="29"/>
        <v>0</v>
      </c>
      <c r="ED86" s="85">
        <v>57329</v>
      </c>
      <c r="EE86" s="67"/>
      <c r="EF86" s="67"/>
      <c r="EG86" s="67"/>
      <c r="EH86" s="67"/>
      <c r="EI86" s="40">
        <f t="shared" si="30"/>
        <v>0</v>
      </c>
      <c r="EK86" s="85">
        <v>57329</v>
      </c>
      <c r="EL86" s="67"/>
      <c r="EM86" s="67"/>
      <c r="EN86" s="67"/>
      <c r="EO86" s="67"/>
      <c r="EP86" s="40">
        <f t="shared" si="31"/>
        <v>0</v>
      </c>
      <c r="ER86" s="85">
        <v>57329</v>
      </c>
      <c r="ES86" s="67"/>
      <c r="ET86" s="67"/>
      <c r="EU86" s="67"/>
      <c r="EV86" s="67"/>
      <c r="EW86" s="40">
        <f t="shared" si="32"/>
        <v>0</v>
      </c>
    </row>
    <row r="87" spans="2:153" x14ac:dyDescent="0.4">
      <c r="B87" s="85">
        <v>57526</v>
      </c>
      <c r="C87" s="85"/>
      <c r="D87" s="85">
        <v>57511</v>
      </c>
      <c r="E87" s="40">
        <f t="shared" si="35"/>
        <v>0</v>
      </c>
      <c r="F87" s="40">
        <f t="shared" si="36"/>
        <v>0</v>
      </c>
      <c r="G87" s="40">
        <f t="shared" si="37"/>
        <v>0</v>
      </c>
      <c r="H87" s="40">
        <v>0</v>
      </c>
      <c r="I87" s="40">
        <f t="shared" si="38"/>
        <v>0</v>
      </c>
      <c r="J87" s="40">
        <f>SUM(I86:I87)</f>
        <v>0</v>
      </c>
      <c r="L87" s="85">
        <v>57511</v>
      </c>
      <c r="M87" s="40"/>
      <c r="N87" s="101"/>
      <c r="O87" s="40"/>
      <c r="P87" s="101"/>
      <c r="Q87" s="40">
        <f t="shared" si="33"/>
        <v>0</v>
      </c>
      <c r="R87" s="40"/>
      <c r="S87" s="40"/>
      <c r="T87" s="40">
        <f t="shared" si="39"/>
        <v>0</v>
      </c>
      <c r="V87" s="85">
        <v>57511</v>
      </c>
      <c r="W87" s="40"/>
      <c r="X87" s="40"/>
      <c r="Y87" s="40"/>
      <c r="Z87" s="40"/>
      <c r="AA87" s="40">
        <f t="shared" si="40"/>
        <v>0</v>
      </c>
      <c r="AC87" s="85">
        <v>57511</v>
      </c>
      <c r="AD87" s="40"/>
      <c r="AE87" s="40"/>
      <c r="AF87" s="40"/>
      <c r="AG87" s="40"/>
      <c r="AH87" s="40">
        <v>0</v>
      </c>
      <c r="AJ87" s="85">
        <v>57511</v>
      </c>
      <c r="AK87" s="40"/>
      <c r="AL87" s="40"/>
      <c r="AM87" s="40"/>
      <c r="AN87" s="40"/>
      <c r="AO87" s="40">
        <v>0</v>
      </c>
      <c r="AQ87" s="85">
        <v>57511</v>
      </c>
      <c r="AR87" s="40"/>
      <c r="AS87" s="40"/>
      <c r="AT87" s="40"/>
      <c r="AU87" s="40"/>
      <c r="AV87" s="40">
        <v>0</v>
      </c>
      <c r="AX87" s="85">
        <v>57511</v>
      </c>
      <c r="AY87" s="40"/>
      <c r="AZ87" s="40"/>
      <c r="BA87" s="40"/>
      <c r="BB87" s="40">
        <v>0</v>
      </c>
      <c r="BD87" s="85">
        <v>57511</v>
      </c>
      <c r="BE87" s="40"/>
      <c r="BF87" s="87">
        <v>0</v>
      </c>
      <c r="BG87" s="40"/>
      <c r="BH87" s="40">
        <v>0</v>
      </c>
      <c r="BJ87" s="85">
        <v>57511</v>
      </c>
      <c r="BK87" s="40"/>
      <c r="BL87" s="87"/>
      <c r="BM87" s="40">
        <f t="shared" si="42"/>
        <v>0</v>
      </c>
      <c r="BN87" s="40"/>
      <c r="BO87" s="40">
        <f t="shared" si="25"/>
        <v>0</v>
      </c>
      <c r="BQ87" s="85">
        <v>57511</v>
      </c>
      <c r="BS87" s="40"/>
      <c r="BT87" s="87"/>
      <c r="BV87" s="40">
        <v>0</v>
      </c>
      <c r="BX87" s="85">
        <v>57511</v>
      </c>
      <c r="BY87" s="40"/>
      <c r="BZ87" s="87"/>
      <c r="CA87" s="40"/>
      <c r="CB87" s="87"/>
      <c r="CC87" s="40"/>
      <c r="CD87" s="87"/>
      <c r="CE87" s="40"/>
      <c r="CF87" s="87"/>
      <c r="CG87" s="40"/>
      <c r="CI87" s="40">
        <f t="shared" si="41"/>
        <v>0</v>
      </c>
      <c r="CK87" s="85">
        <v>57511</v>
      </c>
      <c r="CL87" s="40"/>
      <c r="CM87" s="87"/>
      <c r="CN87" s="40"/>
      <c r="CO87" s="40">
        <f t="shared" si="27"/>
        <v>0</v>
      </c>
      <c r="CQ87" s="85">
        <v>57511</v>
      </c>
      <c r="CV87" s="40">
        <f t="shared" si="28"/>
        <v>0</v>
      </c>
      <c r="CX87" s="85">
        <v>57511</v>
      </c>
      <c r="DC87" s="40">
        <f t="shared" si="26"/>
        <v>0</v>
      </c>
      <c r="DD87" s="85"/>
      <c r="DE87" s="85">
        <v>57511</v>
      </c>
      <c r="DF87" s="67"/>
      <c r="DG87" s="67"/>
      <c r="DH87" s="67"/>
      <c r="DI87" s="67"/>
      <c r="DK87" s="85">
        <v>57511</v>
      </c>
      <c r="DL87" s="67"/>
      <c r="DM87" s="156"/>
      <c r="DN87" s="40">
        <f t="shared" si="43"/>
        <v>0</v>
      </c>
      <c r="DO87" s="40">
        <f t="shared" si="44"/>
        <v>0</v>
      </c>
      <c r="DQ87" s="85">
        <v>57511</v>
      </c>
      <c r="DR87" s="67"/>
      <c r="DS87" s="156"/>
      <c r="DT87" s="40">
        <f t="shared" si="34"/>
        <v>0</v>
      </c>
      <c r="DU87" s="40">
        <f t="shared" si="45"/>
        <v>0</v>
      </c>
      <c r="DW87" s="85">
        <v>57511</v>
      </c>
      <c r="DX87" s="67"/>
      <c r="DY87" s="67"/>
      <c r="DZ87" s="67"/>
      <c r="EA87" s="67"/>
      <c r="EB87" s="40">
        <f t="shared" si="29"/>
        <v>0</v>
      </c>
      <c r="ED87" s="85">
        <v>57511</v>
      </c>
      <c r="EE87" s="67"/>
      <c r="EF87" s="67"/>
      <c r="EG87" s="67"/>
      <c r="EH87" s="67"/>
      <c r="EI87" s="40">
        <f t="shared" si="30"/>
        <v>0</v>
      </c>
      <c r="EK87" s="85">
        <v>57511</v>
      </c>
      <c r="EL87" s="67"/>
      <c r="EM87" s="67"/>
      <c r="EN87" s="67"/>
      <c r="EO87" s="67"/>
      <c r="EP87" s="40">
        <f t="shared" si="31"/>
        <v>0</v>
      </c>
      <c r="ER87" s="85">
        <v>57511</v>
      </c>
      <c r="ES87" s="67"/>
      <c r="ET87" s="67"/>
      <c r="EU87" s="67"/>
      <c r="EV87" s="67"/>
      <c r="EW87" s="40">
        <f t="shared" si="32"/>
        <v>0</v>
      </c>
    </row>
    <row r="88" spans="2:153" x14ac:dyDescent="0.4">
      <c r="B88" s="85">
        <v>57710</v>
      </c>
      <c r="C88" s="85"/>
      <c r="D88" s="85">
        <v>57694</v>
      </c>
      <c r="E88" s="40">
        <f t="shared" si="35"/>
        <v>0</v>
      </c>
      <c r="F88" s="40">
        <f t="shared" si="36"/>
        <v>0</v>
      </c>
      <c r="G88" s="40">
        <f t="shared" si="37"/>
        <v>0</v>
      </c>
      <c r="H88" s="40">
        <v>0</v>
      </c>
      <c r="I88" s="40">
        <f t="shared" si="38"/>
        <v>0</v>
      </c>
      <c r="J88" s="40"/>
      <c r="L88" s="85">
        <v>57694</v>
      </c>
      <c r="M88" s="40"/>
      <c r="N88" s="101"/>
      <c r="O88" s="40"/>
      <c r="P88" s="101"/>
      <c r="Q88" s="40">
        <f t="shared" si="33"/>
        <v>0</v>
      </c>
      <c r="R88" s="40"/>
      <c r="S88" s="40"/>
      <c r="T88" s="40">
        <f t="shared" si="39"/>
        <v>0</v>
      </c>
      <c r="V88" s="85">
        <v>57694</v>
      </c>
      <c r="W88" s="40"/>
      <c r="X88" s="40"/>
      <c r="Y88" s="40"/>
      <c r="Z88" s="40"/>
      <c r="AA88" s="40">
        <f t="shared" si="40"/>
        <v>0</v>
      </c>
      <c r="AC88" s="85">
        <v>57694</v>
      </c>
      <c r="AD88" s="40"/>
      <c r="AE88" s="40"/>
      <c r="AF88" s="40"/>
      <c r="AG88" s="40"/>
      <c r="AH88" s="40">
        <v>0</v>
      </c>
      <c r="AJ88" s="85">
        <v>57694</v>
      </c>
      <c r="AK88" s="40"/>
      <c r="AL88" s="40"/>
      <c r="AM88" s="40"/>
      <c r="AN88" s="40"/>
      <c r="AO88" s="40">
        <v>0</v>
      </c>
      <c r="AQ88" s="85">
        <v>57694</v>
      </c>
      <c r="AR88" s="40"/>
      <c r="AS88" s="40"/>
      <c r="AT88" s="40"/>
      <c r="AU88" s="40"/>
      <c r="AV88" s="40">
        <v>0</v>
      </c>
      <c r="AX88" s="85">
        <v>57694</v>
      </c>
      <c r="AY88" s="40"/>
      <c r="AZ88" s="40"/>
      <c r="BA88" s="40"/>
      <c r="BB88" s="40">
        <v>0</v>
      </c>
      <c r="BD88" s="85">
        <v>57694</v>
      </c>
      <c r="BE88" s="40"/>
      <c r="BF88" s="87">
        <v>0</v>
      </c>
      <c r="BG88" s="40"/>
      <c r="BH88" s="40">
        <v>0</v>
      </c>
      <c r="BJ88" s="85">
        <v>57694</v>
      </c>
      <c r="BK88" s="40"/>
      <c r="BL88" s="87"/>
      <c r="BM88" s="40">
        <f t="shared" si="42"/>
        <v>0</v>
      </c>
      <c r="BN88" s="40"/>
      <c r="BO88" s="40">
        <f t="shared" si="25"/>
        <v>0</v>
      </c>
      <c r="BQ88" s="85">
        <v>57694</v>
      </c>
      <c r="BS88" s="40"/>
      <c r="BT88" s="87"/>
      <c r="BV88" s="40">
        <v>0</v>
      </c>
      <c r="BX88" s="85">
        <v>57694</v>
      </c>
      <c r="BY88" s="40"/>
      <c r="BZ88" s="87"/>
      <c r="CA88" s="40"/>
      <c r="CB88" s="87"/>
      <c r="CC88" s="40"/>
      <c r="CD88" s="87"/>
      <c r="CE88" s="40"/>
      <c r="CF88" s="87"/>
      <c r="CG88" s="40"/>
      <c r="CI88" s="40">
        <f t="shared" si="41"/>
        <v>0</v>
      </c>
      <c r="CK88" s="85">
        <v>57694</v>
      </c>
      <c r="CL88" s="40"/>
      <c r="CM88" s="87"/>
      <c r="CN88" s="40"/>
      <c r="CO88" s="40">
        <f t="shared" si="27"/>
        <v>0</v>
      </c>
      <c r="CQ88" s="85">
        <v>57694</v>
      </c>
      <c r="CV88" s="40">
        <f t="shared" si="28"/>
        <v>0</v>
      </c>
      <c r="CX88" s="85">
        <v>57694</v>
      </c>
      <c r="DC88" s="40">
        <f t="shared" si="26"/>
        <v>0</v>
      </c>
      <c r="DD88" s="85"/>
      <c r="DE88" s="85">
        <v>57694</v>
      </c>
      <c r="DF88" s="67"/>
      <c r="DG88" s="67"/>
      <c r="DH88" s="67"/>
      <c r="DI88" s="67"/>
      <c r="DK88" s="85">
        <v>57694</v>
      </c>
      <c r="DL88" s="67"/>
      <c r="DM88" s="156"/>
      <c r="DN88" s="40">
        <f t="shared" si="43"/>
        <v>0</v>
      </c>
      <c r="DO88" s="40">
        <f t="shared" si="44"/>
        <v>0</v>
      </c>
      <c r="DQ88" s="85">
        <v>57694</v>
      </c>
      <c r="DR88" s="67"/>
      <c r="DS88" s="156"/>
      <c r="DT88" s="40">
        <f t="shared" si="34"/>
        <v>0</v>
      </c>
      <c r="DU88" s="40">
        <f t="shared" si="45"/>
        <v>0</v>
      </c>
      <c r="DW88" s="85">
        <v>57694</v>
      </c>
      <c r="DX88" s="67"/>
      <c r="DY88" s="67"/>
      <c r="DZ88" s="67"/>
      <c r="EA88" s="67"/>
      <c r="EB88" s="40">
        <f t="shared" si="29"/>
        <v>0</v>
      </c>
      <c r="ED88" s="85">
        <v>57694</v>
      </c>
      <c r="EE88" s="67"/>
      <c r="EF88" s="67"/>
      <c r="EG88" s="67"/>
      <c r="EH88" s="67"/>
      <c r="EI88" s="40">
        <f t="shared" si="30"/>
        <v>0</v>
      </c>
      <c r="EK88" s="85">
        <v>57694</v>
      </c>
      <c r="EL88" s="67"/>
      <c r="EM88" s="67"/>
      <c r="EN88" s="67"/>
      <c r="EO88" s="67"/>
      <c r="EP88" s="40">
        <f t="shared" si="31"/>
        <v>0</v>
      </c>
      <c r="ER88" s="85">
        <v>57694</v>
      </c>
      <c r="ES88" s="67"/>
      <c r="ET88" s="67"/>
      <c r="EU88" s="67"/>
      <c r="EV88" s="67"/>
      <c r="EW88" s="40">
        <f t="shared" si="32"/>
        <v>0</v>
      </c>
    </row>
    <row r="89" spans="2:153" x14ac:dyDescent="0.4">
      <c r="B89" s="85">
        <v>57891</v>
      </c>
      <c r="C89" s="85"/>
      <c r="D89" s="85">
        <v>57876</v>
      </c>
      <c r="E89" s="40">
        <f t="shared" si="35"/>
        <v>0</v>
      </c>
      <c r="F89" s="40">
        <f t="shared" si="36"/>
        <v>0</v>
      </c>
      <c r="G89" s="40">
        <f t="shared" si="37"/>
        <v>0</v>
      </c>
      <c r="H89" s="40">
        <v>0</v>
      </c>
      <c r="I89" s="40">
        <f t="shared" si="38"/>
        <v>0</v>
      </c>
      <c r="J89" s="40">
        <f>SUM(I88:I89)</f>
        <v>0</v>
      </c>
      <c r="L89" s="85">
        <v>57876</v>
      </c>
      <c r="M89" s="40"/>
      <c r="N89" s="101"/>
      <c r="O89" s="40"/>
      <c r="P89" s="101"/>
      <c r="Q89" s="40">
        <f t="shared" si="33"/>
        <v>0</v>
      </c>
      <c r="R89" s="40"/>
      <c r="S89" s="40"/>
      <c r="T89" s="40">
        <f t="shared" si="39"/>
        <v>0</v>
      </c>
      <c r="V89" s="85">
        <v>57876</v>
      </c>
      <c r="W89" s="40"/>
      <c r="X89" s="40"/>
      <c r="Y89" s="40"/>
      <c r="Z89" s="40"/>
      <c r="AA89" s="40">
        <f t="shared" si="40"/>
        <v>0</v>
      </c>
      <c r="AC89" s="85">
        <v>57876</v>
      </c>
      <c r="AD89" s="40"/>
      <c r="AE89" s="40"/>
      <c r="AF89" s="40"/>
      <c r="AG89" s="40"/>
      <c r="AH89" s="40">
        <v>0</v>
      </c>
      <c r="AJ89" s="85">
        <v>57876</v>
      </c>
      <c r="AK89" s="40"/>
      <c r="AL89" s="40"/>
      <c r="AM89" s="40"/>
      <c r="AN89" s="40"/>
      <c r="AO89" s="40">
        <v>0</v>
      </c>
      <c r="AQ89" s="85">
        <v>57876</v>
      </c>
      <c r="AR89" s="40"/>
      <c r="AS89" s="40"/>
      <c r="AT89" s="40"/>
      <c r="AU89" s="40"/>
      <c r="AV89" s="40">
        <v>0</v>
      </c>
      <c r="AX89" s="85">
        <v>57876</v>
      </c>
      <c r="AY89" s="40"/>
      <c r="AZ89" s="40"/>
      <c r="BA89" s="40"/>
      <c r="BB89" s="40">
        <v>0</v>
      </c>
      <c r="BD89" s="85">
        <v>57876</v>
      </c>
      <c r="BE89" s="40"/>
      <c r="BF89" s="87">
        <v>0</v>
      </c>
      <c r="BG89" s="40"/>
      <c r="BH89" s="40">
        <v>0</v>
      </c>
      <c r="BJ89" s="85">
        <v>57876</v>
      </c>
      <c r="BK89" s="40"/>
      <c r="BL89" s="87"/>
      <c r="BM89" s="40">
        <f t="shared" si="42"/>
        <v>0</v>
      </c>
      <c r="BN89" s="40"/>
      <c r="BO89" s="40">
        <f t="shared" si="25"/>
        <v>0</v>
      </c>
      <c r="BQ89" s="85">
        <v>57876</v>
      </c>
      <c r="BS89" s="40"/>
      <c r="BT89" s="87"/>
      <c r="BV89" s="40">
        <v>0</v>
      </c>
      <c r="BX89" s="85">
        <v>57876</v>
      </c>
      <c r="BY89" s="40"/>
      <c r="BZ89" s="87"/>
      <c r="CA89" s="40"/>
      <c r="CB89" s="87"/>
      <c r="CC89" s="40"/>
      <c r="CD89" s="87"/>
      <c r="CE89" s="40"/>
      <c r="CF89" s="87"/>
      <c r="CG89" s="40"/>
      <c r="CI89" s="40">
        <f t="shared" si="41"/>
        <v>0</v>
      </c>
      <c r="CK89" s="85">
        <v>57876</v>
      </c>
      <c r="CL89" s="40"/>
      <c r="CM89" s="87"/>
      <c r="CN89" s="40"/>
      <c r="CO89" s="40">
        <f t="shared" si="27"/>
        <v>0</v>
      </c>
      <c r="CQ89" s="85">
        <v>57876</v>
      </c>
      <c r="CV89" s="40">
        <f t="shared" si="28"/>
        <v>0</v>
      </c>
      <c r="CX89" s="85">
        <v>57876</v>
      </c>
      <c r="DC89" s="40">
        <f t="shared" si="26"/>
        <v>0</v>
      </c>
      <c r="DD89" s="85"/>
      <c r="DE89" s="85">
        <v>57876</v>
      </c>
      <c r="DF89" s="67"/>
      <c r="DG89" s="67"/>
      <c r="DH89" s="67"/>
      <c r="DI89" s="67"/>
      <c r="DK89" s="85">
        <v>57876</v>
      </c>
      <c r="DL89" s="67"/>
      <c r="DM89" s="156"/>
      <c r="DN89" s="40">
        <f t="shared" si="43"/>
        <v>0</v>
      </c>
      <c r="DO89" s="40">
        <f t="shared" si="44"/>
        <v>0</v>
      </c>
      <c r="DQ89" s="85">
        <v>57876</v>
      </c>
      <c r="DR89" s="67"/>
      <c r="DS89" s="156"/>
      <c r="DT89" s="40">
        <f t="shared" si="34"/>
        <v>0</v>
      </c>
      <c r="DU89" s="40">
        <f t="shared" si="45"/>
        <v>0</v>
      </c>
      <c r="DW89" s="85">
        <v>57876</v>
      </c>
      <c r="DX89" s="67"/>
      <c r="DY89" s="67"/>
      <c r="DZ89" s="67"/>
      <c r="EA89" s="67"/>
      <c r="EB89" s="40">
        <f t="shared" si="29"/>
        <v>0</v>
      </c>
      <c r="ED89" s="85">
        <v>57876</v>
      </c>
      <c r="EE89" s="67"/>
      <c r="EF89" s="67"/>
      <c r="EG89" s="67"/>
      <c r="EH89" s="67"/>
      <c r="EI89" s="40">
        <f t="shared" si="30"/>
        <v>0</v>
      </c>
      <c r="EK89" s="85">
        <v>57876</v>
      </c>
      <c r="EL89" s="67"/>
      <c r="EM89" s="67"/>
      <c r="EN89" s="67"/>
      <c r="EO89" s="67"/>
      <c r="EP89" s="40">
        <f t="shared" si="31"/>
        <v>0</v>
      </c>
      <c r="ER89" s="85">
        <v>57876</v>
      </c>
      <c r="ES89" s="67"/>
      <c r="ET89" s="67"/>
      <c r="EU89" s="67"/>
      <c r="EV89" s="67"/>
      <c r="EW89" s="40">
        <f t="shared" si="32"/>
        <v>0</v>
      </c>
    </row>
    <row r="90" spans="2:153" x14ac:dyDescent="0.4">
      <c r="B90" s="85">
        <v>58075</v>
      </c>
      <c r="C90" s="85"/>
      <c r="D90" s="85">
        <v>58059</v>
      </c>
      <c r="E90" s="40">
        <f t="shared" si="35"/>
        <v>0</v>
      </c>
      <c r="F90" s="40">
        <f t="shared" si="36"/>
        <v>0</v>
      </c>
      <c r="G90" s="40">
        <f t="shared" si="37"/>
        <v>0</v>
      </c>
      <c r="H90" s="40">
        <v>0</v>
      </c>
      <c r="I90" s="40">
        <f t="shared" si="38"/>
        <v>0</v>
      </c>
      <c r="J90" s="40"/>
      <c r="L90" s="85">
        <v>58059</v>
      </c>
      <c r="M90" s="40"/>
      <c r="N90" s="101"/>
      <c r="O90" s="40"/>
      <c r="P90" s="101"/>
      <c r="Q90" s="40">
        <f t="shared" si="33"/>
        <v>0</v>
      </c>
      <c r="R90" s="40"/>
      <c r="S90" s="40"/>
      <c r="T90" s="40">
        <f t="shared" si="39"/>
        <v>0</v>
      </c>
      <c r="V90" s="85">
        <v>58059</v>
      </c>
      <c r="W90" s="40"/>
      <c r="X90" s="40"/>
      <c r="Y90" s="40"/>
      <c r="Z90" s="40"/>
      <c r="AA90" s="40">
        <f t="shared" si="40"/>
        <v>0</v>
      </c>
      <c r="AC90" s="85">
        <v>58059</v>
      </c>
      <c r="AD90" s="40"/>
      <c r="AE90" s="40"/>
      <c r="AF90" s="40"/>
      <c r="AG90" s="40"/>
      <c r="AH90" s="40">
        <v>0</v>
      </c>
      <c r="AJ90" s="85">
        <v>58059</v>
      </c>
      <c r="AK90" s="40"/>
      <c r="AL90" s="40"/>
      <c r="AM90" s="40"/>
      <c r="AN90" s="40"/>
      <c r="AO90" s="40">
        <v>0</v>
      </c>
      <c r="AQ90" s="85">
        <v>58059</v>
      </c>
      <c r="AR90" s="40"/>
      <c r="AS90" s="40"/>
      <c r="AT90" s="40"/>
      <c r="AU90" s="40"/>
      <c r="AV90" s="40">
        <v>0</v>
      </c>
      <c r="AX90" s="85">
        <v>58059</v>
      </c>
      <c r="AY90" s="40"/>
      <c r="AZ90" s="40"/>
      <c r="BA90" s="40"/>
      <c r="BB90" s="40">
        <v>0</v>
      </c>
      <c r="BD90" s="85">
        <v>58059</v>
      </c>
      <c r="BE90" s="40"/>
      <c r="BF90" s="87">
        <v>0</v>
      </c>
      <c r="BG90" s="40"/>
      <c r="BH90" s="40">
        <v>0</v>
      </c>
      <c r="BJ90" s="85">
        <v>58059</v>
      </c>
      <c r="BK90" s="40"/>
      <c r="BL90" s="87"/>
      <c r="BM90" s="40">
        <f t="shared" si="42"/>
        <v>0</v>
      </c>
      <c r="BN90" s="40"/>
      <c r="BO90" s="40">
        <f t="shared" si="25"/>
        <v>0</v>
      </c>
      <c r="BQ90" s="85">
        <v>58059</v>
      </c>
      <c r="BS90" s="40"/>
      <c r="BT90" s="87"/>
      <c r="BV90" s="40">
        <v>0</v>
      </c>
      <c r="BX90" s="85">
        <v>58059</v>
      </c>
      <c r="BY90" s="40"/>
      <c r="BZ90" s="87"/>
      <c r="CA90" s="40"/>
      <c r="CB90" s="87"/>
      <c r="CC90" s="40"/>
      <c r="CD90" s="87"/>
      <c r="CE90" s="40"/>
      <c r="CF90" s="87"/>
      <c r="CG90" s="40"/>
      <c r="CI90" s="40">
        <f t="shared" si="41"/>
        <v>0</v>
      </c>
      <c r="CK90" s="85">
        <v>58059</v>
      </c>
      <c r="CL90" s="40"/>
      <c r="CM90" s="87"/>
      <c r="CN90" s="40"/>
      <c r="CO90" s="40">
        <f t="shared" si="27"/>
        <v>0</v>
      </c>
      <c r="CQ90" s="85">
        <v>58059</v>
      </c>
      <c r="CV90" s="40">
        <f t="shared" si="28"/>
        <v>0</v>
      </c>
      <c r="CX90" s="85">
        <v>58059</v>
      </c>
      <c r="DC90" s="40">
        <f t="shared" si="26"/>
        <v>0</v>
      </c>
      <c r="DD90" s="85"/>
      <c r="DE90" s="85">
        <v>58059</v>
      </c>
      <c r="DF90" s="67"/>
      <c r="DG90" s="67"/>
      <c r="DH90" s="67"/>
      <c r="DI90" s="67"/>
      <c r="DK90" s="85">
        <v>58059</v>
      </c>
      <c r="DL90" s="67"/>
      <c r="DM90" s="156"/>
      <c r="DN90" s="40">
        <f t="shared" si="43"/>
        <v>0</v>
      </c>
      <c r="DO90" s="40">
        <f t="shared" si="44"/>
        <v>0</v>
      </c>
      <c r="DQ90" s="85">
        <v>58059</v>
      </c>
      <c r="DR90" s="67"/>
      <c r="DS90" s="156"/>
      <c r="DT90" s="40">
        <f t="shared" si="34"/>
        <v>0</v>
      </c>
      <c r="DU90" s="40">
        <f t="shared" si="45"/>
        <v>0</v>
      </c>
      <c r="DW90" s="85">
        <v>58059</v>
      </c>
      <c r="DX90" s="67"/>
      <c r="DY90" s="67"/>
      <c r="DZ90" s="67"/>
      <c r="EA90" s="67"/>
      <c r="EB90" s="40">
        <f t="shared" si="29"/>
        <v>0</v>
      </c>
      <c r="ED90" s="85">
        <v>58059</v>
      </c>
      <c r="EE90" s="67"/>
      <c r="EF90" s="67"/>
      <c r="EG90" s="67"/>
      <c r="EH90" s="67"/>
      <c r="EI90" s="40">
        <f t="shared" si="30"/>
        <v>0</v>
      </c>
      <c r="EK90" s="85">
        <v>58059</v>
      </c>
      <c r="EL90" s="67"/>
      <c r="EM90" s="67"/>
      <c r="EN90" s="67"/>
      <c r="EO90" s="67"/>
      <c r="EP90" s="40">
        <f t="shared" si="31"/>
        <v>0</v>
      </c>
      <c r="ER90" s="85">
        <v>58059</v>
      </c>
      <c r="ES90" s="67"/>
      <c r="ET90" s="67"/>
      <c r="EU90" s="67"/>
      <c r="EV90" s="67"/>
      <c r="EW90" s="40">
        <f t="shared" si="32"/>
        <v>0</v>
      </c>
    </row>
    <row r="91" spans="2:153" x14ac:dyDescent="0.4">
      <c r="B91" s="85">
        <v>58256</v>
      </c>
      <c r="C91" s="85"/>
      <c r="D91" s="85">
        <v>58241</v>
      </c>
      <c r="E91" s="40">
        <f t="shared" si="35"/>
        <v>0</v>
      </c>
      <c r="F91" s="40">
        <f t="shared" si="36"/>
        <v>0</v>
      </c>
      <c r="G91" s="40">
        <f t="shared" si="37"/>
        <v>0</v>
      </c>
      <c r="H91" s="40">
        <v>0</v>
      </c>
      <c r="I91" s="40">
        <f t="shared" si="38"/>
        <v>0</v>
      </c>
      <c r="J91" s="40">
        <f>SUM(I90:I91)</f>
        <v>0</v>
      </c>
      <c r="L91" s="85">
        <v>58241</v>
      </c>
      <c r="M91" s="40"/>
      <c r="N91" s="101"/>
      <c r="O91" s="40"/>
      <c r="P91" s="101"/>
      <c r="Q91" s="40">
        <f t="shared" si="33"/>
        <v>0</v>
      </c>
      <c r="R91" s="40"/>
      <c r="S91" s="40"/>
      <c r="T91" s="40">
        <f t="shared" si="39"/>
        <v>0</v>
      </c>
      <c r="V91" s="85">
        <v>58241</v>
      </c>
      <c r="W91" s="40"/>
      <c r="X91" s="40"/>
      <c r="Y91" s="40"/>
      <c r="Z91" s="40"/>
      <c r="AA91" s="40">
        <f t="shared" si="40"/>
        <v>0</v>
      </c>
      <c r="AC91" s="85">
        <v>58241</v>
      </c>
      <c r="AD91" s="40"/>
      <c r="AE91" s="40"/>
      <c r="AF91" s="40"/>
      <c r="AG91" s="40"/>
      <c r="AH91" s="40">
        <v>0</v>
      </c>
      <c r="AJ91" s="85">
        <v>58241</v>
      </c>
      <c r="AK91" s="40"/>
      <c r="AL91" s="40"/>
      <c r="AM91" s="40"/>
      <c r="AN91" s="40"/>
      <c r="AO91" s="40">
        <v>0</v>
      </c>
      <c r="AQ91" s="85">
        <v>58241</v>
      </c>
      <c r="AR91" s="40"/>
      <c r="AS91" s="40"/>
      <c r="AT91" s="40"/>
      <c r="AU91" s="40"/>
      <c r="AV91" s="40">
        <v>0</v>
      </c>
      <c r="AX91" s="85">
        <v>58241</v>
      </c>
      <c r="AY91" s="40"/>
      <c r="AZ91" s="40"/>
      <c r="BA91" s="40"/>
      <c r="BB91" s="40">
        <v>0</v>
      </c>
      <c r="BD91" s="85">
        <v>58241</v>
      </c>
      <c r="BE91" s="40"/>
      <c r="BF91" s="87">
        <v>0</v>
      </c>
      <c r="BG91" s="40"/>
      <c r="BH91" s="40">
        <v>0</v>
      </c>
      <c r="BJ91" s="85">
        <v>58241</v>
      </c>
      <c r="BK91" s="40"/>
      <c r="BL91" s="87"/>
      <c r="BM91" s="40">
        <f t="shared" si="42"/>
        <v>0</v>
      </c>
      <c r="BN91" s="40"/>
      <c r="BO91" s="40">
        <f t="shared" si="25"/>
        <v>0</v>
      </c>
      <c r="BQ91" s="85">
        <v>58241</v>
      </c>
      <c r="BS91" s="40"/>
      <c r="BT91" s="87"/>
      <c r="BV91" s="40">
        <v>0</v>
      </c>
      <c r="BX91" s="85">
        <v>58241</v>
      </c>
      <c r="BY91" s="40"/>
      <c r="BZ91" s="87"/>
      <c r="CA91" s="40"/>
      <c r="CB91" s="87"/>
      <c r="CC91" s="40"/>
      <c r="CD91" s="87"/>
      <c r="CE91" s="40"/>
      <c r="CF91" s="87"/>
      <c r="CG91" s="40"/>
      <c r="CI91" s="40">
        <f t="shared" si="41"/>
        <v>0</v>
      </c>
      <c r="CK91" s="85">
        <v>58241</v>
      </c>
      <c r="CL91" s="40"/>
      <c r="CM91" s="87"/>
      <c r="CN91" s="40"/>
      <c r="CO91" s="40">
        <f t="shared" si="27"/>
        <v>0</v>
      </c>
      <c r="CQ91" s="85">
        <v>58241</v>
      </c>
      <c r="CV91" s="40">
        <f t="shared" si="28"/>
        <v>0</v>
      </c>
      <c r="CX91" s="85">
        <v>58241</v>
      </c>
      <c r="DC91" s="40">
        <f t="shared" si="26"/>
        <v>0</v>
      </c>
      <c r="DD91" s="85"/>
      <c r="DE91" s="85">
        <v>58241</v>
      </c>
      <c r="DF91" s="67"/>
      <c r="DG91" s="67"/>
      <c r="DH91" s="67"/>
      <c r="DI91" s="67"/>
      <c r="DK91" s="85">
        <v>58241</v>
      </c>
      <c r="DL91" s="67"/>
      <c r="DM91" s="156"/>
      <c r="DN91" s="40">
        <f t="shared" si="43"/>
        <v>0</v>
      </c>
      <c r="DO91" s="40">
        <f t="shared" si="44"/>
        <v>0</v>
      </c>
      <c r="DQ91" s="85">
        <v>58241</v>
      </c>
      <c r="DR91" s="67"/>
      <c r="DS91" s="156"/>
      <c r="DT91" s="40">
        <f t="shared" si="34"/>
        <v>0</v>
      </c>
      <c r="DU91" s="40">
        <f t="shared" si="45"/>
        <v>0</v>
      </c>
      <c r="DW91" s="85">
        <v>58241</v>
      </c>
      <c r="DX91" s="67"/>
      <c r="DY91" s="67"/>
      <c r="DZ91" s="67"/>
      <c r="EA91" s="67"/>
      <c r="EB91" s="40">
        <f t="shared" si="29"/>
        <v>0</v>
      </c>
      <c r="ED91" s="85">
        <v>58241</v>
      </c>
      <c r="EE91" s="67"/>
      <c r="EF91" s="67"/>
      <c r="EG91" s="67"/>
      <c r="EH91" s="67"/>
      <c r="EI91" s="40">
        <f t="shared" si="30"/>
        <v>0</v>
      </c>
      <c r="EK91" s="85">
        <v>58241</v>
      </c>
      <c r="EL91" s="67"/>
      <c r="EM91" s="67"/>
      <c r="EN91" s="67"/>
      <c r="EO91" s="67"/>
      <c r="EP91" s="40">
        <f t="shared" si="31"/>
        <v>0</v>
      </c>
      <c r="ER91" s="85">
        <v>58241</v>
      </c>
      <c r="ES91" s="67"/>
      <c r="ET91" s="67"/>
      <c r="EU91" s="67"/>
      <c r="EV91" s="67"/>
      <c r="EW91" s="40">
        <f t="shared" si="32"/>
        <v>0</v>
      </c>
    </row>
    <row r="92" spans="2:153" x14ac:dyDescent="0.4">
      <c r="B92" s="85">
        <v>58440</v>
      </c>
      <c r="C92" s="85"/>
      <c r="D92" s="85">
        <v>58424</v>
      </c>
      <c r="E92" s="40">
        <f t="shared" si="35"/>
        <v>0</v>
      </c>
      <c r="F92" s="40">
        <f t="shared" si="36"/>
        <v>0</v>
      </c>
      <c r="G92" s="40">
        <f t="shared" si="37"/>
        <v>0</v>
      </c>
      <c r="H92" s="40">
        <v>0</v>
      </c>
      <c r="I92" s="40">
        <f t="shared" si="38"/>
        <v>0</v>
      </c>
      <c r="J92" s="40"/>
      <c r="L92" s="85">
        <v>58424</v>
      </c>
      <c r="M92" s="40"/>
      <c r="N92" s="101"/>
      <c r="O92" s="40"/>
      <c r="P92" s="101"/>
      <c r="Q92" s="40">
        <f t="shared" si="33"/>
        <v>0</v>
      </c>
      <c r="R92" s="40"/>
      <c r="S92" s="40"/>
      <c r="T92" s="40">
        <f t="shared" si="39"/>
        <v>0</v>
      </c>
      <c r="V92" s="85">
        <v>58424</v>
      </c>
      <c r="W92" s="40"/>
      <c r="X92" s="40"/>
      <c r="Y92" s="40"/>
      <c r="Z92" s="40"/>
      <c r="AA92" s="40">
        <f t="shared" si="40"/>
        <v>0</v>
      </c>
      <c r="AC92" s="85">
        <v>58424</v>
      </c>
      <c r="AD92" s="40"/>
      <c r="AE92" s="40"/>
      <c r="AF92" s="40"/>
      <c r="AG92" s="40"/>
      <c r="AH92" s="40">
        <v>0</v>
      </c>
      <c r="AJ92" s="85">
        <v>58424</v>
      </c>
      <c r="AK92" s="40"/>
      <c r="AL92" s="40"/>
      <c r="AM92" s="40"/>
      <c r="AN92" s="40"/>
      <c r="AO92" s="40">
        <v>0</v>
      </c>
      <c r="AQ92" s="85">
        <v>58424</v>
      </c>
      <c r="AR92" s="40"/>
      <c r="AS92" s="40"/>
      <c r="AT92" s="40"/>
      <c r="AU92" s="40"/>
      <c r="AV92" s="40">
        <v>0</v>
      </c>
      <c r="AX92" s="85">
        <v>58424</v>
      </c>
      <c r="AY92" s="40"/>
      <c r="AZ92" s="40"/>
      <c r="BA92" s="40"/>
      <c r="BB92" s="40">
        <v>0</v>
      </c>
      <c r="BD92" s="85">
        <v>58424</v>
      </c>
      <c r="BE92" s="40"/>
      <c r="BF92" s="87">
        <v>0</v>
      </c>
      <c r="BG92" s="40"/>
      <c r="BH92" s="40">
        <v>0</v>
      </c>
      <c r="BJ92" s="85">
        <v>58424</v>
      </c>
      <c r="BK92" s="40"/>
      <c r="BL92" s="87"/>
      <c r="BM92" s="40">
        <f t="shared" si="42"/>
        <v>0</v>
      </c>
      <c r="BN92" s="40"/>
      <c r="BO92" s="40">
        <f t="shared" si="25"/>
        <v>0</v>
      </c>
      <c r="BQ92" s="85">
        <v>58424</v>
      </c>
      <c r="BS92" s="40"/>
      <c r="BT92" s="87"/>
      <c r="BV92" s="40">
        <v>0</v>
      </c>
      <c r="BX92" s="85">
        <v>58424</v>
      </c>
      <c r="BY92" s="40"/>
      <c r="BZ92" s="87"/>
      <c r="CA92" s="40"/>
      <c r="CB92" s="87"/>
      <c r="CC92" s="40"/>
      <c r="CD92" s="87"/>
      <c r="CE92" s="40"/>
      <c r="CF92" s="87"/>
      <c r="CG92" s="40"/>
      <c r="CI92" s="40">
        <f t="shared" si="41"/>
        <v>0</v>
      </c>
      <c r="CK92" s="85">
        <v>58424</v>
      </c>
      <c r="CL92" s="40"/>
      <c r="CM92" s="87"/>
      <c r="CN92" s="40"/>
      <c r="CO92" s="40">
        <f t="shared" si="27"/>
        <v>0</v>
      </c>
      <c r="CQ92" s="85">
        <v>58424</v>
      </c>
      <c r="CV92" s="40">
        <f t="shared" si="28"/>
        <v>0</v>
      </c>
      <c r="CX92" s="85">
        <v>58424</v>
      </c>
      <c r="DC92" s="40">
        <f t="shared" si="26"/>
        <v>0</v>
      </c>
      <c r="DD92" s="85"/>
      <c r="DE92" s="85">
        <v>58424</v>
      </c>
      <c r="DF92" s="67"/>
      <c r="DG92" s="67"/>
      <c r="DH92" s="67"/>
      <c r="DI92" s="67"/>
      <c r="DK92" s="85">
        <v>58424</v>
      </c>
      <c r="DL92" s="67"/>
      <c r="DM92" s="156"/>
      <c r="DN92" s="40">
        <f t="shared" si="43"/>
        <v>0</v>
      </c>
      <c r="DO92" s="40">
        <f t="shared" si="44"/>
        <v>0</v>
      </c>
      <c r="DQ92" s="85">
        <v>58424</v>
      </c>
      <c r="DR92" s="67"/>
      <c r="DS92" s="156"/>
      <c r="DT92" s="40">
        <f t="shared" si="34"/>
        <v>0</v>
      </c>
      <c r="DU92" s="40">
        <f t="shared" si="45"/>
        <v>0</v>
      </c>
      <c r="DW92" s="85">
        <v>58424</v>
      </c>
      <c r="DX92" s="67"/>
      <c r="DY92" s="67"/>
      <c r="DZ92" s="67"/>
      <c r="EA92" s="67"/>
      <c r="EB92" s="40">
        <f t="shared" si="29"/>
        <v>0</v>
      </c>
      <c r="ED92" s="85">
        <v>58424</v>
      </c>
      <c r="EE92" s="67"/>
      <c r="EF92" s="67"/>
      <c r="EG92" s="67"/>
      <c r="EH92" s="67"/>
      <c r="EI92" s="40">
        <f t="shared" si="30"/>
        <v>0</v>
      </c>
      <c r="EK92" s="85">
        <v>58424</v>
      </c>
      <c r="EL92" s="67"/>
      <c r="EM92" s="67"/>
      <c r="EN92" s="67"/>
      <c r="EO92" s="67"/>
      <c r="EP92" s="40">
        <f t="shared" si="31"/>
        <v>0</v>
      </c>
      <c r="ER92" s="85">
        <v>58424</v>
      </c>
      <c r="ES92" s="67"/>
      <c r="ET92" s="67"/>
      <c r="EU92" s="67"/>
      <c r="EV92" s="67"/>
      <c r="EW92" s="40">
        <f t="shared" si="32"/>
        <v>0</v>
      </c>
    </row>
    <row r="93" spans="2:153" x14ac:dyDescent="0.4">
      <c r="B93" s="85">
        <v>58622</v>
      </c>
      <c r="C93" s="85"/>
      <c r="D93" s="85">
        <v>58607</v>
      </c>
      <c r="E93" s="40">
        <f t="shared" si="35"/>
        <v>0</v>
      </c>
      <c r="F93" s="40">
        <f t="shared" si="36"/>
        <v>0</v>
      </c>
      <c r="G93" s="40">
        <f t="shared" si="37"/>
        <v>0</v>
      </c>
      <c r="H93" s="40">
        <v>0</v>
      </c>
      <c r="I93" s="40">
        <f t="shared" si="38"/>
        <v>0</v>
      </c>
      <c r="J93" s="40">
        <f>SUM(I92:I93)</f>
        <v>0</v>
      </c>
      <c r="L93" s="85">
        <v>58607</v>
      </c>
      <c r="M93" s="40"/>
      <c r="N93" s="101"/>
      <c r="O93" s="40"/>
      <c r="P93" s="101"/>
      <c r="Q93" s="40">
        <f t="shared" si="33"/>
        <v>0</v>
      </c>
      <c r="R93" s="40"/>
      <c r="S93" s="40"/>
      <c r="T93" s="40">
        <f t="shared" si="39"/>
        <v>0</v>
      </c>
      <c r="V93" s="85">
        <v>58607</v>
      </c>
      <c r="W93" s="40"/>
      <c r="X93" s="40"/>
      <c r="Y93" s="40"/>
      <c r="Z93" s="40"/>
      <c r="AA93" s="40">
        <f t="shared" si="40"/>
        <v>0</v>
      </c>
      <c r="AC93" s="85">
        <v>58607</v>
      </c>
      <c r="AD93" s="40"/>
      <c r="AE93" s="40"/>
      <c r="AF93" s="40"/>
      <c r="AG93" s="40"/>
      <c r="AH93" s="40">
        <v>0</v>
      </c>
      <c r="AJ93" s="85">
        <v>58607</v>
      </c>
      <c r="AK93" s="40"/>
      <c r="AL93" s="40"/>
      <c r="AM93" s="40"/>
      <c r="AN93" s="40"/>
      <c r="AO93" s="40">
        <v>0</v>
      </c>
      <c r="AQ93" s="85">
        <v>58607</v>
      </c>
      <c r="AR93" s="40"/>
      <c r="AS93" s="40"/>
      <c r="AT93" s="40"/>
      <c r="AU93" s="40"/>
      <c r="AV93" s="40">
        <v>0</v>
      </c>
      <c r="AX93" s="85">
        <v>58607</v>
      </c>
      <c r="AY93" s="40"/>
      <c r="AZ93" s="40"/>
      <c r="BA93" s="40"/>
      <c r="BB93" s="40">
        <v>0</v>
      </c>
      <c r="BD93" s="85">
        <v>58607</v>
      </c>
      <c r="BE93" s="40"/>
      <c r="BF93" s="87">
        <v>0</v>
      </c>
      <c r="BG93" s="40"/>
      <c r="BH93" s="40">
        <v>0</v>
      </c>
      <c r="BJ93" s="85">
        <v>58607</v>
      </c>
      <c r="BK93" s="40"/>
      <c r="BL93" s="87"/>
      <c r="BM93" s="40">
        <f>BK93*BL93/2+BM94</f>
        <v>0</v>
      </c>
      <c r="BN93" s="40"/>
      <c r="BO93" s="40">
        <f t="shared" si="25"/>
        <v>0</v>
      </c>
      <c r="BQ93" s="85">
        <v>58607</v>
      </c>
      <c r="BS93" s="40"/>
      <c r="BT93" s="87"/>
      <c r="BV93" s="40">
        <v>0</v>
      </c>
      <c r="BX93" s="85">
        <v>58607</v>
      </c>
      <c r="BY93" s="40"/>
      <c r="BZ93" s="87"/>
      <c r="CA93" s="40"/>
      <c r="CB93" s="87"/>
      <c r="CC93" s="40"/>
      <c r="CD93" s="87"/>
      <c r="CE93" s="40"/>
      <c r="CF93" s="87"/>
      <c r="CG93" s="40"/>
      <c r="CI93" s="40">
        <f t="shared" si="41"/>
        <v>0</v>
      </c>
      <c r="CK93" s="85">
        <v>58607</v>
      </c>
      <c r="CL93" s="40"/>
      <c r="CM93" s="87"/>
      <c r="CN93" s="40"/>
      <c r="CO93" s="40">
        <f t="shared" si="27"/>
        <v>0</v>
      </c>
      <c r="CQ93" s="85">
        <v>58607</v>
      </c>
      <c r="CV93" s="40">
        <f t="shared" si="28"/>
        <v>0</v>
      </c>
      <c r="CX93" s="85">
        <v>58607</v>
      </c>
      <c r="DC93" s="40">
        <f t="shared" si="26"/>
        <v>0</v>
      </c>
      <c r="DD93" s="85"/>
      <c r="DE93" s="85">
        <v>58607</v>
      </c>
      <c r="DF93" s="67"/>
      <c r="DG93" s="67"/>
      <c r="DH93" s="67"/>
      <c r="DI93" s="67"/>
      <c r="DK93" s="85">
        <v>58607</v>
      </c>
      <c r="DL93" s="67"/>
      <c r="DM93" s="156"/>
      <c r="DN93" s="40">
        <f>DL93*DM93/2+DN94</f>
        <v>0</v>
      </c>
      <c r="DO93" s="40">
        <f t="shared" si="44"/>
        <v>0</v>
      </c>
      <c r="DQ93" s="85">
        <v>58607</v>
      </c>
      <c r="DR93" s="67"/>
      <c r="DS93" s="156"/>
      <c r="DT93" s="40">
        <f>DR93*DS93/2+DT94</f>
        <v>0</v>
      </c>
      <c r="DU93" s="40">
        <f t="shared" si="45"/>
        <v>0</v>
      </c>
      <c r="DW93" s="85">
        <v>58607</v>
      </c>
      <c r="DX93" s="67"/>
      <c r="DY93" s="67"/>
      <c r="DZ93" s="67"/>
      <c r="EA93" s="67"/>
      <c r="EB93" s="40">
        <f t="shared" si="29"/>
        <v>0</v>
      </c>
      <c r="ED93" s="85">
        <v>58607</v>
      </c>
      <c r="EE93" s="67"/>
      <c r="EF93" s="67"/>
      <c r="EG93" s="67"/>
      <c r="EH93" s="67"/>
      <c r="EI93" s="40">
        <f t="shared" si="30"/>
        <v>0</v>
      </c>
      <c r="EK93" s="85">
        <v>58607</v>
      </c>
      <c r="EL93" s="67"/>
      <c r="EM93" s="67"/>
      <c r="EN93" s="67"/>
      <c r="EO93" s="67"/>
      <c r="EP93" s="40">
        <f t="shared" si="31"/>
        <v>0</v>
      </c>
      <c r="ER93" s="85">
        <v>58607</v>
      </c>
      <c r="ES93" s="67"/>
      <c r="ET93" s="67"/>
      <c r="EU93" s="67"/>
      <c r="EV93" s="67"/>
      <c r="EW93" s="40">
        <f t="shared" si="32"/>
        <v>0</v>
      </c>
    </row>
    <row r="94" spans="2:153" x14ac:dyDescent="0.4">
      <c r="DT94" s="40"/>
    </row>
    <row r="95" spans="2:153" x14ac:dyDescent="0.4">
      <c r="B95" s="95" t="s">
        <v>36</v>
      </c>
      <c r="C95" s="95"/>
      <c r="D95" s="95"/>
      <c r="E95" s="96">
        <f t="shared" ref="E95:J95" si="46">SUM(E11:E94)</f>
        <v>66025761</v>
      </c>
      <c r="F95" s="96">
        <f t="shared" si="46"/>
        <v>1439325</v>
      </c>
      <c r="G95" s="96">
        <f t="shared" si="46"/>
        <v>50939239</v>
      </c>
      <c r="H95" s="96">
        <f t="shared" si="46"/>
        <v>0</v>
      </c>
      <c r="I95" s="96">
        <f t="shared" si="46"/>
        <v>118404325</v>
      </c>
      <c r="J95" s="96">
        <f t="shared" si="46"/>
        <v>118404325</v>
      </c>
      <c r="L95" s="95" t="s">
        <v>36</v>
      </c>
      <c r="M95" s="96">
        <f>SUM(M11:M94)</f>
        <v>0</v>
      </c>
      <c r="N95" s="96"/>
      <c r="O95" s="96">
        <f>SUM(O11:O94)</f>
        <v>0</v>
      </c>
      <c r="P95" s="96"/>
      <c r="Q95" s="96">
        <f>SUM(Q11:Q94)</f>
        <v>0</v>
      </c>
      <c r="R95" s="96">
        <f>SUM(R11:R94)</f>
        <v>0</v>
      </c>
      <c r="S95" s="96">
        <f>SUM(S11:S94)</f>
        <v>0</v>
      </c>
      <c r="T95" s="96">
        <f>SUM(T11:T94)</f>
        <v>0</v>
      </c>
      <c r="V95" s="95" t="s">
        <v>36</v>
      </c>
      <c r="W95" s="96">
        <f>SUM(W11:W94)</f>
        <v>0</v>
      </c>
      <c r="X95" s="96"/>
      <c r="Y95" s="96">
        <f>SUM(Y11:Y94)</f>
        <v>0</v>
      </c>
      <c r="Z95" s="96">
        <f>SUM(Z11:Z94)</f>
        <v>0</v>
      </c>
      <c r="AA95" s="96">
        <f>SUM(AA11:AA94)</f>
        <v>0</v>
      </c>
      <c r="AC95" s="95" t="s">
        <v>36</v>
      </c>
      <c r="AD95" s="96">
        <f>SUM(AD11:AD94)</f>
        <v>0</v>
      </c>
      <c r="AE95" s="96"/>
      <c r="AF95" s="96">
        <f>SUM(AF11:AF94)</f>
        <v>0</v>
      </c>
      <c r="AG95" s="96">
        <f>SUM(AG11:AG94)</f>
        <v>0</v>
      </c>
      <c r="AH95" s="96">
        <f>SUM(AH11:AH94)</f>
        <v>0</v>
      </c>
      <c r="AJ95" s="95" t="s">
        <v>36</v>
      </c>
      <c r="AK95" s="96">
        <f>SUM(AK11:AK94)</f>
        <v>0</v>
      </c>
      <c r="AL95" s="96"/>
      <c r="AM95" s="96">
        <f>SUM(AM11:AM94)</f>
        <v>0</v>
      </c>
      <c r="AN95" s="96">
        <f>SUM(AN11:AN94)</f>
        <v>0</v>
      </c>
      <c r="AO95" s="96">
        <f>SUM(AO11:AO94)</f>
        <v>0</v>
      </c>
      <c r="AQ95" s="95" t="s">
        <v>36</v>
      </c>
      <c r="AR95" s="96">
        <f>SUM(AR11:AR94)</f>
        <v>0</v>
      </c>
      <c r="AS95" s="96"/>
      <c r="AT95" s="96">
        <f>SUM(AT11:AT94)</f>
        <v>0</v>
      </c>
      <c r="AU95" s="96">
        <f>SUM(AU11:AU94)</f>
        <v>0</v>
      </c>
      <c r="AV95" s="96">
        <f>SUM(AV11:AV94)</f>
        <v>0</v>
      </c>
      <c r="AX95" s="95" t="s">
        <v>36</v>
      </c>
      <c r="AY95" s="96">
        <f>SUM(AY11:AY94)</f>
        <v>0</v>
      </c>
      <c r="AZ95" s="96"/>
      <c r="BA95" s="96">
        <f>SUM(BA11:BA94)</f>
        <v>0</v>
      </c>
      <c r="BB95" s="96">
        <f>SUM(BB11:BB94)</f>
        <v>0</v>
      </c>
      <c r="BD95" s="95" t="s">
        <v>36</v>
      </c>
      <c r="BE95" s="96">
        <f>SUM(BE11:BE94)</f>
        <v>0</v>
      </c>
      <c r="BF95" s="96"/>
      <c r="BG95" s="96">
        <f>SUM(BG11:BG94)</f>
        <v>0</v>
      </c>
      <c r="BH95" s="96">
        <f>SUM(BH11:BH94)</f>
        <v>0</v>
      </c>
      <c r="BJ95" s="95" t="s">
        <v>36</v>
      </c>
      <c r="BK95" s="96">
        <f>SUM(BK11:BK94)</f>
        <v>51545000</v>
      </c>
      <c r="BL95" s="96"/>
      <c r="BM95" s="96">
        <f>SUM(BM11:BM94)</f>
        <v>1288625</v>
      </c>
      <c r="BN95" s="96">
        <f>SUM(BN11:BN94)</f>
        <v>0</v>
      </c>
      <c r="BO95" s="96">
        <f>SUM(BO11:BO94)</f>
        <v>52833625</v>
      </c>
      <c r="BP95" s="95"/>
      <c r="BQ95" s="95" t="s">
        <v>36</v>
      </c>
      <c r="BR95" s="96">
        <f>SUM(BR11:BR94)</f>
        <v>0</v>
      </c>
      <c r="BS95" s="96"/>
      <c r="BT95" s="96"/>
      <c r="BU95" s="96">
        <f>SUM(BU11:BU94)</f>
        <v>0</v>
      </c>
      <c r="BV95" s="96">
        <f>SUM(BV11:BV94)</f>
        <v>0</v>
      </c>
      <c r="BW95" s="67"/>
      <c r="BX95" s="95" t="s">
        <v>36</v>
      </c>
      <c r="BY95" s="96">
        <f>SUM(BY11:BY94)</f>
        <v>0</v>
      </c>
      <c r="BZ95" s="96"/>
      <c r="CA95" s="96">
        <f>SUM(CA11:CA94)</f>
        <v>0</v>
      </c>
      <c r="CB95" s="96"/>
      <c r="CC95" s="96">
        <f>SUM(CC11:CC94)</f>
        <v>0</v>
      </c>
      <c r="CD95" s="96"/>
      <c r="CE95" s="96">
        <f>SUM(CE11:CE94)</f>
        <v>0</v>
      </c>
      <c r="CF95" s="96"/>
      <c r="CG95" s="96">
        <f>SUM(CG11:CG94)</f>
        <v>0</v>
      </c>
      <c r="CH95" s="96">
        <f>SUM(CH11:CH94)</f>
        <v>0</v>
      </c>
      <c r="CI95" s="96">
        <f>SUM(CI11:CI94)</f>
        <v>0</v>
      </c>
      <c r="CK95" s="95" t="s">
        <v>36</v>
      </c>
      <c r="CL95" s="96">
        <f>SUM(CL11:CL94)</f>
        <v>0</v>
      </c>
      <c r="CM95" s="96"/>
      <c r="CN95" s="96">
        <f>SUM(CN11:CN94)</f>
        <v>0</v>
      </c>
      <c r="CO95" s="96">
        <f>SUM(CO11:CO94)</f>
        <v>0</v>
      </c>
      <c r="CP95" s="67"/>
      <c r="CQ95" s="95" t="s">
        <v>36</v>
      </c>
      <c r="CR95" s="96">
        <f>SUM(CR11:CR94)</f>
        <v>0</v>
      </c>
      <c r="CS95" s="96"/>
      <c r="CT95" s="96">
        <f>SUM(CT11:CT94)</f>
        <v>0</v>
      </c>
      <c r="CU95" s="96">
        <f>SUM(CU11:CU94)</f>
        <v>0</v>
      </c>
      <c r="CV95" s="96">
        <f>SUM(CV11:CV94)</f>
        <v>0</v>
      </c>
      <c r="CW95" s="67"/>
      <c r="CX95" s="95" t="s">
        <v>36</v>
      </c>
      <c r="CY95" s="96">
        <f>SUM(CY11:CY94)</f>
        <v>0</v>
      </c>
      <c r="CZ95" s="96"/>
      <c r="DA95" s="96">
        <f>SUM(DA11:DA94)</f>
        <v>0</v>
      </c>
      <c r="DB95" s="96">
        <f>SUM(DB11:DB94)</f>
        <v>0</v>
      </c>
      <c r="DC95" s="96">
        <f>SUM(DC11:DC94)</f>
        <v>0</v>
      </c>
      <c r="DD95" s="67"/>
      <c r="DE95" s="95" t="s">
        <v>36</v>
      </c>
      <c r="DF95" s="96">
        <f>SUM(DF11:DF94)</f>
        <v>0</v>
      </c>
      <c r="DG95" s="96">
        <f>SUM(DG11:DG94)</f>
        <v>0</v>
      </c>
      <c r="DH95" s="96">
        <f>SUM(DH11:DH94)</f>
        <v>0</v>
      </c>
      <c r="DI95" s="96">
        <f>SUM(DI11:DI94)</f>
        <v>0</v>
      </c>
      <c r="DJ95" s="67"/>
      <c r="DK95" s="95" t="s">
        <v>36</v>
      </c>
      <c r="DL95" s="96">
        <f>SUM(DL11:DL94)</f>
        <v>2695000</v>
      </c>
      <c r="DM95" s="96">
        <v>1.1550000000000002</v>
      </c>
      <c r="DN95" s="96">
        <f>SUM(DN11:DN94)</f>
        <v>99550</v>
      </c>
      <c r="DO95" s="96">
        <f>SUM(DO11:DO94)</f>
        <v>2794550</v>
      </c>
      <c r="DP95" s="67"/>
      <c r="DQ95" s="95" t="s">
        <v>36</v>
      </c>
      <c r="DR95" s="96">
        <f>SUM(DR11:DR94)</f>
        <v>930000</v>
      </c>
      <c r="DS95" s="96">
        <v>0.495</v>
      </c>
      <c r="DT95" s="96">
        <f>SUM(DT11:DT94)</f>
        <v>51150</v>
      </c>
      <c r="DU95" s="96">
        <f>SUM(DU11:DU94)</f>
        <v>981150</v>
      </c>
      <c r="DV95" s="67"/>
      <c r="DW95" s="95" t="s">
        <v>36</v>
      </c>
      <c r="DX95" s="96">
        <f>SUM(DX11:DX94)</f>
        <v>3826968.6</v>
      </c>
      <c r="DY95" s="96"/>
      <c r="DZ95" s="96">
        <f>SUM(DZ11:DZ94)</f>
        <v>0</v>
      </c>
      <c r="EA95" s="96">
        <f>SUM(EA11:EA94)</f>
        <v>12833031.4</v>
      </c>
      <c r="EB95" s="96">
        <f>SUM(EB11:EB94)</f>
        <v>16660000</v>
      </c>
      <c r="ED95" s="95" t="s">
        <v>36</v>
      </c>
      <c r="EE95" s="96">
        <f>SUM(EE11:EE94)</f>
        <v>501055.35</v>
      </c>
      <c r="EF95" s="96"/>
      <c r="EG95" s="96">
        <f>SUM(EG11:EG94)</f>
        <v>0</v>
      </c>
      <c r="EH95" s="96">
        <f>SUM(EH11:EH94)</f>
        <v>2463944.65</v>
      </c>
      <c r="EI95" s="96">
        <f>SUM(EI11:EI94)</f>
        <v>2965000</v>
      </c>
      <c r="EK95" s="95" t="s">
        <v>36</v>
      </c>
      <c r="EL95" s="96">
        <f>SUM(EL11:EL94)</f>
        <v>1401772.05</v>
      </c>
      <c r="EM95" s="96"/>
      <c r="EN95" s="96">
        <f>SUM(EN11:EN94)</f>
        <v>0</v>
      </c>
      <c r="EO95" s="96">
        <f>SUM(EO11:EO94)</f>
        <v>6893227.9500000002</v>
      </c>
      <c r="EP95" s="96">
        <f>SUM(EP11:EP94)</f>
        <v>8295000</v>
      </c>
      <c r="ER95" s="95" t="s">
        <v>36</v>
      </c>
      <c r="ES95" s="96">
        <f>SUM(ES11:ES94)</f>
        <v>5125965</v>
      </c>
      <c r="ET95" s="96"/>
      <c r="EU95" s="96">
        <f>SUM(EU11:EU94)</f>
        <v>0</v>
      </c>
      <c r="EV95" s="96">
        <f>SUM(EV11:EV94)</f>
        <v>28749035</v>
      </c>
      <c r="EW95" s="96">
        <f>SUM(EW11:EW94)</f>
        <v>33875000</v>
      </c>
    </row>
    <row r="96" spans="2:153" x14ac:dyDescent="0.4">
      <c r="L96" s="97"/>
      <c r="M96" s="98"/>
      <c r="N96" s="98"/>
      <c r="O96" s="98"/>
      <c r="P96" s="98"/>
      <c r="Q96" s="98"/>
      <c r="R96" s="98"/>
      <c r="S96" s="73"/>
      <c r="V96" s="97"/>
      <c r="W96" s="98"/>
      <c r="X96" s="98"/>
      <c r="Y96" s="98"/>
      <c r="Z96" s="98"/>
      <c r="AC96" s="97"/>
      <c r="AD96" s="98"/>
      <c r="AE96" s="98"/>
      <c r="AF96" s="98"/>
      <c r="AG96" s="98"/>
      <c r="AJ96" s="97"/>
      <c r="AK96" s="98"/>
      <c r="AL96" s="98"/>
      <c r="AM96" s="98"/>
      <c r="AN96" s="98"/>
      <c r="AQ96" s="97"/>
      <c r="AR96" s="98"/>
      <c r="AS96" s="98"/>
      <c r="AT96" s="98"/>
      <c r="AU96" s="98"/>
      <c r="AX96" s="97"/>
      <c r="AY96" s="98"/>
      <c r="AZ96" s="98"/>
      <c r="BA96" s="98"/>
      <c r="BB96" s="98"/>
      <c r="BD96" s="97"/>
      <c r="BE96" s="98"/>
      <c r="BF96" s="98"/>
      <c r="BG96" s="98"/>
      <c r="BH96" s="98"/>
      <c r="BJ96" s="97"/>
      <c r="BK96" s="98"/>
      <c r="BL96" s="98"/>
      <c r="BM96" s="98"/>
      <c r="BN96" s="98"/>
      <c r="BS96" s="98"/>
    </row>
    <row r="97" spans="12:71" x14ac:dyDescent="0.4">
      <c r="L97" s="99"/>
      <c r="M97" s="73"/>
      <c r="N97" s="73"/>
      <c r="O97" s="73"/>
      <c r="P97" s="73"/>
      <c r="Q97" s="73"/>
      <c r="R97" s="73"/>
      <c r="S97" s="73"/>
      <c r="V97" s="99"/>
      <c r="W97" s="73"/>
      <c r="X97" s="73"/>
      <c r="Y97" s="73"/>
      <c r="Z97" s="73"/>
      <c r="AC97" s="99"/>
      <c r="AD97" s="73"/>
      <c r="AE97" s="73"/>
      <c r="AF97" s="73"/>
      <c r="AG97" s="73"/>
      <c r="AJ97" s="99"/>
      <c r="AK97" s="73"/>
      <c r="AL97" s="73"/>
      <c r="AM97" s="73"/>
      <c r="AN97" s="73"/>
      <c r="AQ97" s="99"/>
      <c r="AR97" s="73"/>
      <c r="AS97" s="73"/>
      <c r="AT97" s="73"/>
      <c r="AU97" s="73"/>
      <c r="AX97" s="99"/>
      <c r="AY97" s="73"/>
      <c r="AZ97" s="73"/>
      <c r="BA97" s="73"/>
      <c r="BB97" s="73"/>
      <c r="BD97" s="99"/>
      <c r="BE97" s="73"/>
      <c r="BF97" s="73"/>
      <c r="BG97" s="73"/>
      <c r="BH97" s="73"/>
      <c r="BJ97" s="99"/>
      <c r="BK97" s="73"/>
      <c r="BL97" s="73"/>
      <c r="BM97" s="73"/>
      <c r="BN97" s="73"/>
      <c r="BS97" s="73"/>
    </row>
    <row r="98" spans="12:71" x14ac:dyDescent="0.4">
      <c r="L98" s="67"/>
      <c r="M98" s="67"/>
      <c r="N98" s="67"/>
      <c r="O98" s="67"/>
      <c r="P98" s="67"/>
      <c r="Q98" s="67"/>
      <c r="R98" s="67"/>
      <c r="S98" s="67"/>
      <c r="T98" s="67"/>
      <c r="V98" s="67"/>
      <c r="W98" s="67"/>
      <c r="X98" s="67"/>
      <c r="Y98" s="67"/>
      <c r="Z98" s="67"/>
      <c r="AA98" s="67"/>
      <c r="AC98" s="67"/>
      <c r="AD98" s="67"/>
      <c r="AE98" s="67"/>
      <c r="AF98" s="67"/>
      <c r="AG98" s="67"/>
      <c r="AH98" s="67"/>
      <c r="AJ98" s="67"/>
      <c r="AK98" s="67"/>
      <c r="AL98" s="67"/>
      <c r="AM98" s="67"/>
      <c r="AN98" s="67"/>
      <c r="AO98" s="67"/>
      <c r="AQ98" s="67"/>
      <c r="AR98" s="67"/>
      <c r="AS98" s="67"/>
      <c r="AT98" s="67"/>
      <c r="AU98" s="67"/>
      <c r="AV98" s="67"/>
      <c r="AX98" s="67"/>
      <c r="AY98" s="67"/>
      <c r="AZ98" s="67"/>
      <c r="BA98" s="67"/>
      <c r="BB98" s="67"/>
      <c r="BD98" s="67"/>
      <c r="BE98" s="67"/>
      <c r="BF98" s="67"/>
      <c r="BG98" s="67"/>
      <c r="BH98" s="67"/>
      <c r="BI98" s="67"/>
      <c r="BJ98" s="67"/>
      <c r="BK98" s="67"/>
      <c r="BL98" s="67"/>
      <c r="BM98" s="67"/>
      <c r="BN98" s="67"/>
      <c r="BO98" s="67"/>
      <c r="BS98" s="67"/>
    </row>
    <row r="99" spans="12:71" x14ac:dyDescent="0.4">
      <c r="L99" s="67"/>
      <c r="M99" s="67"/>
      <c r="N99" s="67"/>
      <c r="O99" s="67"/>
      <c r="P99" s="67"/>
      <c r="Q99" s="67"/>
      <c r="R99" s="67"/>
      <c r="S99" s="67"/>
      <c r="T99" s="67"/>
      <c r="V99" s="67"/>
      <c r="W99" s="67"/>
      <c r="X99" s="67"/>
      <c r="Y99" s="67"/>
      <c r="Z99" s="67"/>
      <c r="AA99" s="67"/>
      <c r="AC99" s="67"/>
      <c r="AD99" s="67"/>
      <c r="AE99" s="67"/>
      <c r="AF99" s="67"/>
      <c r="AG99" s="67"/>
      <c r="AH99" s="67"/>
      <c r="AJ99" s="67"/>
      <c r="AK99" s="67"/>
      <c r="AL99" s="67"/>
      <c r="AM99" s="67"/>
      <c r="AN99" s="67"/>
      <c r="AO99" s="67"/>
      <c r="AQ99" s="67"/>
      <c r="AR99" s="67"/>
      <c r="AS99" s="67"/>
      <c r="AT99" s="67"/>
      <c r="AU99" s="67"/>
      <c r="AV99" s="67"/>
      <c r="AX99" s="67"/>
      <c r="AY99" s="67"/>
      <c r="AZ99" s="67"/>
      <c r="BA99" s="67"/>
      <c r="BB99" s="67"/>
      <c r="BD99" s="67"/>
      <c r="BE99" s="67"/>
      <c r="BF99" s="67"/>
      <c r="BG99" s="67"/>
      <c r="BH99" s="67"/>
      <c r="BI99" s="67"/>
      <c r="BJ99" s="67"/>
      <c r="BK99" s="67"/>
      <c r="BL99" s="67"/>
      <c r="BM99" s="67"/>
      <c r="BN99" s="67"/>
      <c r="BO99" s="67"/>
      <c r="BS99" s="67"/>
    </row>
    <row r="100" spans="12:71" x14ac:dyDescent="0.4">
      <c r="L100" s="67"/>
      <c r="M100" s="67"/>
      <c r="N100" s="67"/>
      <c r="O100" s="67"/>
      <c r="P100" s="67"/>
      <c r="Q100" s="67"/>
      <c r="R100" s="67"/>
      <c r="S100" s="67"/>
      <c r="T100" s="67"/>
      <c r="V100" s="67"/>
      <c r="W100" s="67"/>
      <c r="X100" s="67"/>
      <c r="Y100" s="67"/>
      <c r="Z100" s="67"/>
      <c r="AA100" s="67"/>
      <c r="AC100" s="67"/>
      <c r="AD100" s="67"/>
      <c r="AE100" s="67"/>
      <c r="AF100" s="67"/>
      <c r="AG100" s="67"/>
      <c r="AH100" s="67"/>
      <c r="AJ100" s="67"/>
      <c r="AK100" s="67"/>
      <c r="AL100" s="67"/>
      <c r="AM100" s="67"/>
      <c r="AN100" s="67"/>
      <c r="AO100" s="67"/>
      <c r="AQ100" s="67"/>
      <c r="AR100" s="67"/>
      <c r="AS100" s="67"/>
      <c r="AT100" s="67"/>
      <c r="AU100" s="67"/>
      <c r="AV100" s="67"/>
      <c r="AX100" s="67"/>
      <c r="AY100" s="67"/>
      <c r="AZ100" s="67"/>
      <c r="BA100" s="67"/>
      <c r="BB100" s="67"/>
      <c r="BD100" s="67"/>
      <c r="BE100" s="67"/>
      <c r="BF100" s="67"/>
      <c r="BG100" s="67"/>
      <c r="BH100" s="67"/>
      <c r="BI100" s="67"/>
      <c r="BJ100" s="67"/>
      <c r="BK100" s="67"/>
      <c r="BL100" s="67"/>
      <c r="BM100" s="67"/>
      <c r="BN100" s="67"/>
      <c r="BO100" s="67"/>
      <c r="BS100" s="67"/>
    </row>
    <row r="101" spans="12:71" x14ac:dyDescent="0.4">
      <c r="L101" s="67"/>
      <c r="M101" s="67"/>
      <c r="N101" s="67"/>
      <c r="O101" s="67"/>
      <c r="P101" s="67"/>
      <c r="Q101" s="67"/>
      <c r="R101" s="67"/>
      <c r="S101" s="67"/>
      <c r="T101" s="67"/>
      <c r="V101" s="67"/>
      <c r="W101" s="67"/>
      <c r="X101" s="67"/>
      <c r="Y101" s="67"/>
      <c r="Z101" s="67"/>
      <c r="AA101" s="67"/>
      <c r="AC101" s="67"/>
      <c r="AD101" s="67"/>
      <c r="AE101" s="67"/>
      <c r="AF101" s="67"/>
      <c r="AG101" s="67"/>
      <c r="AH101" s="67"/>
      <c r="AJ101" s="67"/>
      <c r="AK101" s="67"/>
      <c r="AL101" s="67"/>
      <c r="AM101" s="67"/>
      <c r="AN101" s="67"/>
      <c r="AO101" s="67"/>
      <c r="AQ101" s="67"/>
      <c r="AR101" s="67"/>
      <c r="AS101" s="67"/>
      <c r="AT101" s="67"/>
      <c r="AU101" s="67"/>
      <c r="AV101" s="67"/>
      <c r="AX101" s="67"/>
      <c r="AY101" s="67"/>
      <c r="AZ101" s="67"/>
      <c r="BA101" s="67"/>
      <c r="BB101" s="67"/>
      <c r="BD101" s="67"/>
      <c r="BE101" s="67"/>
      <c r="BF101" s="67"/>
      <c r="BG101" s="67"/>
      <c r="BH101" s="67"/>
      <c r="BI101" s="67"/>
      <c r="BJ101" s="67"/>
      <c r="BK101" s="67"/>
      <c r="BL101" s="67"/>
      <c r="BM101" s="67"/>
      <c r="BN101" s="67"/>
      <c r="BO101" s="67"/>
      <c r="BS101" s="67"/>
    </row>
    <row r="102" spans="12:71" x14ac:dyDescent="0.4">
      <c r="L102" s="67"/>
      <c r="M102" s="67"/>
      <c r="N102" s="67"/>
      <c r="O102" s="67"/>
      <c r="P102" s="67"/>
      <c r="Q102" s="67"/>
      <c r="R102" s="67"/>
      <c r="S102" s="67"/>
      <c r="T102" s="67"/>
      <c r="V102" s="67"/>
      <c r="W102" s="67"/>
      <c r="X102" s="67"/>
      <c r="Y102" s="67"/>
      <c r="Z102" s="67"/>
      <c r="AA102" s="67"/>
      <c r="AC102" s="67"/>
      <c r="AD102" s="67"/>
      <c r="AE102" s="67"/>
      <c r="AF102" s="67"/>
      <c r="AG102" s="67"/>
      <c r="AH102" s="67"/>
      <c r="AJ102" s="67"/>
      <c r="AK102" s="67"/>
      <c r="AL102" s="67"/>
      <c r="AM102" s="67"/>
      <c r="AN102" s="67"/>
      <c r="AO102" s="67"/>
      <c r="AQ102" s="67"/>
      <c r="AR102" s="67"/>
      <c r="AS102" s="67"/>
      <c r="AT102" s="67"/>
      <c r="AU102" s="67"/>
      <c r="AV102" s="67"/>
      <c r="AX102" s="67"/>
      <c r="AY102" s="67"/>
      <c r="AZ102" s="67"/>
      <c r="BA102" s="67"/>
      <c r="BB102" s="67"/>
      <c r="BD102" s="67"/>
      <c r="BE102" s="67"/>
      <c r="BF102" s="67"/>
      <c r="BG102" s="67"/>
      <c r="BH102" s="67"/>
      <c r="BI102" s="67"/>
      <c r="BJ102" s="67"/>
      <c r="BK102" s="67"/>
      <c r="BL102" s="67"/>
      <c r="BM102" s="67"/>
      <c r="BN102" s="67"/>
      <c r="BO102" s="67"/>
      <c r="BS102" s="67"/>
    </row>
    <row r="103" spans="12:71" x14ac:dyDescent="0.4">
      <c r="L103" s="67"/>
      <c r="M103" s="67"/>
      <c r="N103" s="67"/>
      <c r="O103" s="67"/>
      <c r="P103" s="67"/>
      <c r="Q103" s="67"/>
      <c r="R103" s="67"/>
      <c r="S103" s="67"/>
      <c r="T103" s="67"/>
      <c r="V103" s="67"/>
      <c r="W103" s="67"/>
      <c r="X103" s="67"/>
      <c r="Y103" s="67"/>
      <c r="Z103" s="67"/>
      <c r="AA103" s="67"/>
      <c r="AC103" s="67"/>
      <c r="AD103" s="67"/>
      <c r="AE103" s="67"/>
      <c r="AF103" s="67"/>
      <c r="AG103" s="67"/>
      <c r="AH103" s="67"/>
      <c r="AJ103" s="67"/>
      <c r="AK103" s="67"/>
      <c r="AL103" s="67"/>
      <c r="AM103" s="67"/>
      <c r="AN103" s="67"/>
      <c r="AO103" s="67"/>
      <c r="AQ103" s="67"/>
      <c r="AR103" s="67"/>
      <c r="AS103" s="67"/>
      <c r="AT103" s="67"/>
      <c r="AU103" s="67"/>
      <c r="AV103" s="67"/>
      <c r="AX103" s="67"/>
      <c r="AY103" s="67"/>
      <c r="AZ103" s="67"/>
      <c r="BA103" s="67"/>
      <c r="BB103" s="67"/>
      <c r="BD103" s="67"/>
      <c r="BE103" s="67"/>
      <c r="BF103" s="67"/>
      <c r="BG103" s="67"/>
      <c r="BH103" s="67"/>
      <c r="BI103" s="67"/>
      <c r="BJ103" s="67"/>
      <c r="BK103" s="67"/>
      <c r="BL103" s="67"/>
      <c r="BM103" s="67"/>
      <c r="BN103" s="67"/>
      <c r="BO103" s="67"/>
      <c r="BS103" s="67"/>
    </row>
  </sheetData>
  <pageMargins left="0.75" right="0.75" top="0.75" bottom="0.75" header="0.25" footer="0.25"/>
  <pageSetup scale="54" fitToWidth="25" orientation="portrait" r:id="rId1"/>
  <headerFooter alignWithMargins="0"/>
  <colBreaks count="17" manualBreakCount="17">
    <brk id="10" max="1048575" man="1"/>
    <brk id="20" max="1048575" man="1"/>
    <brk id="27" max="1048575" man="1"/>
    <brk id="34" max="1048575" man="1"/>
    <brk id="41" max="1048575" man="1"/>
    <brk id="48" max="1048575" man="1"/>
    <brk id="54" max="1048575" man="1"/>
    <brk id="60" max="1048575" man="1"/>
    <brk id="74" max="1048575" man="1"/>
    <brk id="87" max="1048575" man="1"/>
    <brk id="93" max="1048575" man="1"/>
    <brk id="100" max="1048575" man="1"/>
    <brk id="107" max="1048575" man="1"/>
    <brk id="119" max="1048575" man="1"/>
    <brk id="125" max="1048575" man="1"/>
    <brk id="132" max="1048575" man="1"/>
    <brk id="139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H222"/>
  <sheetViews>
    <sheetView zoomScale="80" zoomScaleNormal="80" zoomScaleSheetLayoutView="70" workbookViewId="0">
      <selection activeCell="A17" sqref="A17"/>
    </sheetView>
  </sheetViews>
  <sheetFormatPr defaultColWidth="10.6640625" defaultRowHeight="13.15" x14ac:dyDescent="0.4"/>
  <cols>
    <col min="1" max="6" width="15.83203125" style="39" customWidth="1"/>
    <col min="7" max="7" width="17.6640625" style="39" customWidth="1"/>
    <col min="8" max="8" width="14.83203125" style="39" bestFit="1" customWidth="1"/>
    <col min="9" max="16384" width="10.6640625" style="39"/>
  </cols>
  <sheetData>
    <row r="2" spans="1:7" s="121" customFormat="1" ht="17.25" x14ac:dyDescent="0.45">
      <c r="A2" s="53" t="s">
        <v>123</v>
      </c>
      <c r="B2" s="53"/>
      <c r="C2" s="53"/>
      <c r="D2" s="53"/>
      <c r="E2" s="120"/>
      <c r="F2" s="120"/>
      <c r="G2" s="120"/>
    </row>
    <row r="3" spans="1:7" s="121" customFormat="1" ht="15" x14ac:dyDescent="0.4">
      <c r="A3" s="62" t="s">
        <v>121</v>
      </c>
      <c r="B3" s="62"/>
      <c r="C3" s="62"/>
      <c r="D3" s="62"/>
      <c r="E3" s="120"/>
      <c r="F3" s="120"/>
      <c r="G3" s="120"/>
    </row>
    <row r="4" spans="1:7" s="121" customFormat="1" ht="15" x14ac:dyDescent="0.4">
      <c r="A4" s="62"/>
      <c r="B4" s="62"/>
      <c r="C4" s="62"/>
      <c r="D4" s="62"/>
      <c r="E4" s="120"/>
      <c r="F4" s="120"/>
      <c r="G4" s="120"/>
    </row>
    <row r="5" spans="1:7" x14ac:dyDescent="0.4">
      <c r="A5" s="123" t="s">
        <v>44</v>
      </c>
      <c r="B5" s="123"/>
      <c r="C5" s="124"/>
      <c r="D5" s="124"/>
      <c r="E5" s="124"/>
      <c r="F5" s="124"/>
      <c r="G5" s="124"/>
    </row>
    <row r="6" spans="1:7" x14ac:dyDescent="0.4">
      <c r="A6" s="125" t="s">
        <v>129</v>
      </c>
      <c r="B6" s="125"/>
      <c r="C6" s="126"/>
      <c r="D6" s="126"/>
      <c r="E6" s="126"/>
      <c r="F6" s="126"/>
      <c r="G6" s="126"/>
    </row>
    <row r="7" spans="1:7" x14ac:dyDescent="0.4">
      <c r="A7" s="74"/>
      <c r="B7" s="75"/>
      <c r="C7" s="75"/>
      <c r="D7" s="75"/>
      <c r="E7" s="75"/>
      <c r="F7" s="75"/>
      <c r="G7" s="75"/>
    </row>
    <row r="8" spans="1:7" x14ac:dyDescent="0.4">
      <c r="A8" s="71" t="s">
        <v>51</v>
      </c>
      <c r="E8" s="76" t="s">
        <v>31</v>
      </c>
      <c r="F8" s="76" t="s">
        <v>33</v>
      </c>
    </row>
    <row r="9" spans="1:7" ht="13.5" thickBot="1" x14ac:dyDescent="0.45">
      <c r="A9" s="79" t="s">
        <v>23</v>
      </c>
      <c r="B9" s="80" t="s">
        <v>21</v>
      </c>
      <c r="C9" s="80" t="s">
        <v>25</v>
      </c>
      <c r="D9" s="80" t="s">
        <v>32</v>
      </c>
      <c r="E9" s="80" t="s">
        <v>32</v>
      </c>
      <c r="F9" s="80" t="s">
        <v>32</v>
      </c>
      <c r="G9" s="80" t="s">
        <v>34</v>
      </c>
    </row>
    <row r="10" spans="1:7" x14ac:dyDescent="0.4">
      <c r="A10" s="71"/>
      <c r="B10" s="76"/>
      <c r="C10" s="76"/>
      <c r="D10" s="76"/>
      <c r="E10" s="76"/>
      <c r="F10" s="76"/>
      <c r="G10" s="76"/>
    </row>
    <row r="11" spans="1:7" x14ac:dyDescent="0.4">
      <c r="A11" s="85">
        <v>44180</v>
      </c>
      <c r="B11" s="40">
        <v>0</v>
      </c>
      <c r="C11" s="87">
        <v>0</v>
      </c>
      <c r="D11" s="40">
        <v>800677.77777777775</v>
      </c>
      <c r="E11" s="40">
        <v>0</v>
      </c>
      <c r="F11" s="40">
        <f>-D11</f>
        <v>-800677.77777777775</v>
      </c>
      <c r="G11" s="40">
        <f>SUM(B11,D11:F11)</f>
        <v>0</v>
      </c>
    </row>
    <row r="12" spans="1:7" x14ac:dyDescent="0.4">
      <c r="A12" s="85">
        <v>44362</v>
      </c>
      <c r="B12" s="40">
        <v>0</v>
      </c>
      <c r="C12" s="87">
        <v>0</v>
      </c>
      <c r="D12" s="40">
        <v>1637750</v>
      </c>
      <c r="E12" s="40">
        <v>0</v>
      </c>
      <c r="F12" s="40">
        <f>-D12</f>
        <v>-1637750</v>
      </c>
      <c r="G12" s="40">
        <f>SUM(B12,D12:F12)</f>
        <v>0</v>
      </c>
    </row>
    <row r="13" spans="1:7" s="121" customFormat="1" ht="15" x14ac:dyDescent="0.4">
      <c r="A13" s="62"/>
      <c r="B13" s="62"/>
      <c r="C13" s="62"/>
      <c r="D13" s="62"/>
      <c r="E13" s="120"/>
      <c r="F13" s="120"/>
      <c r="G13" s="120"/>
    </row>
    <row r="14" spans="1:7" x14ac:dyDescent="0.4">
      <c r="A14" s="123" t="s">
        <v>44</v>
      </c>
      <c r="B14" s="123"/>
      <c r="C14" s="124"/>
      <c r="D14" s="124"/>
      <c r="E14" s="124"/>
      <c r="F14" s="124"/>
      <c r="G14" s="124"/>
    </row>
    <row r="15" spans="1:7" x14ac:dyDescent="0.4">
      <c r="A15" s="125" t="s">
        <v>130</v>
      </c>
      <c r="B15" s="125"/>
      <c r="C15" s="126"/>
      <c r="D15" s="126"/>
      <c r="E15" s="126"/>
      <c r="F15" s="126"/>
      <c r="G15" s="126"/>
    </row>
    <row r="16" spans="1:7" x14ac:dyDescent="0.4">
      <c r="A16" s="74"/>
      <c r="B16" s="75"/>
      <c r="C16" s="75"/>
      <c r="D16" s="75"/>
      <c r="E16" s="75"/>
      <c r="F16" s="75"/>
      <c r="G16" s="75"/>
    </row>
    <row r="17" spans="1:7" x14ac:dyDescent="0.4">
      <c r="A17" s="71" t="s">
        <v>51</v>
      </c>
      <c r="E17" s="76" t="s">
        <v>31</v>
      </c>
      <c r="F17" s="76" t="s">
        <v>33</v>
      </c>
    </row>
    <row r="18" spans="1:7" ht="13.5" thickBot="1" x14ac:dyDescent="0.45">
      <c r="A18" s="79" t="s">
        <v>23</v>
      </c>
      <c r="B18" s="80" t="s">
        <v>21</v>
      </c>
      <c r="C18" s="80" t="s">
        <v>25</v>
      </c>
      <c r="D18" s="80" t="s">
        <v>32</v>
      </c>
      <c r="E18" s="80" t="s">
        <v>32</v>
      </c>
      <c r="F18" s="80" t="s">
        <v>32</v>
      </c>
      <c r="G18" s="80" t="s">
        <v>34</v>
      </c>
    </row>
    <row r="19" spans="1:7" x14ac:dyDescent="0.4">
      <c r="A19" s="71"/>
      <c r="B19" s="76"/>
      <c r="C19" s="76"/>
      <c r="D19" s="76"/>
      <c r="E19" s="76"/>
      <c r="F19" s="76"/>
      <c r="G19" s="76"/>
    </row>
    <row r="20" spans="1:7" x14ac:dyDescent="0.4">
      <c r="A20" s="85">
        <v>44180</v>
      </c>
      <c r="B20" s="40">
        <v>0</v>
      </c>
      <c r="C20" s="87">
        <v>0</v>
      </c>
      <c r="D20" s="40">
        <v>477536.33888888889</v>
      </c>
      <c r="E20" s="40">
        <v>0</v>
      </c>
      <c r="F20" s="40">
        <f>-D20</f>
        <v>-477536.33888888889</v>
      </c>
      <c r="G20" s="40">
        <f>SUM(B20,D20:F20)</f>
        <v>0</v>
      </c>
    </row>
    <row r="21" spans="1:7" x14ac:dyDescent="0.4">
      <c r="A21" s="85">
        <v>44362</v>
      </c>
      <c r="B21" s="40">
        <v>0</v>
      </c>
      <c r="C21" s="87">
        <v>0</v>
      </c>
      <c r="D21" s="40">
        <v>976778.875</v>
      </c>
      <c r="E21" s="40">
        <v>0</v>
      </c>
      <c r="F21" s="40">
        <f>-D21</f>
        <v>-976778.875</v>
      </c>
      <c r="G21" s="40">
        <f>SUM(B21,D21:F21)</f>
        <v>0</v>
      </c>
    </row>
    <row r="22" spans="1:7" s="121" customFormat="1" ht="15" x14ac:dyDescent="0.4">
      <c r="A22" s="62"/>
      <c r="B22" s="62"/>
      <c r="C22" s="62"/>
      <c r="D22" s="62"/>
      <c r="E22" s="120"/>
      <c r="F22" s="120"/>
      <c r="G22" s="120"/>
    </row>
    <row r="23" spans="1:7" x14ac:dyDescent="0.4">
      <c r="A23" s="123" t="s">
        <v>44</v>
      </c>
      <c r="B23" s="123"/>
      <c r="C23" s="124"/>
      <c r="D23" s="124"/>
      <c r="E23" s="124"/>
      <c r="F23" s="124"/>
      <c r="G23" s="124"/>
    </row>
    <row r="24" spans="1:7" x14ac:dyDescent="0.4">
      <c r="A24" s="125" t="s">
        <v>131</v>
      </c>
      <c r="B24" s="125"/>
      <c r="C24" s="126"/>
      <c r="D24" s="126"/>
      <c r="E24" s="126"/>
      <c r="F24" s="126"/>
      <c r="G24" s="126"/>
    </row>
    <row r="25" spans="1:7" x14ac:dyDescent="0.4">
      <c r="A25" s="74"/>
      <c r="B25" s="75"/>
      <c r="C25" s="75"/>
      <c r="D25" s="75"/>
      <c r="E25" s="75"/>
      <c r="F25" s="75"/>
      <c r="G25" s="75"/>
    </row>
    <row r="26" spans="1:7" x14ac:dyDescent="0.4">
      <c r="A26" s="71" t="s">
        <v>51</v>
      </c>
      <c r="E26" s="76" t="s">
        <v>31</v>
      </c>
      <c r="F26" s="76" t="s">
        <v>33</v>
      </c>
    </row>
    <row r="27" spans="1:7" ht="13.5" thickBot="1" x14ac:dyDescent="0.45">
      <c r="A27" s="79" t="s">
        <v>23</v>
      </c>
      <c r="B27" s="80" t="s">
        <v>21</v>
      </c>
      <c r="C27" s="80" t="s">
        <v>25</v>
      </c>
      <c r="D27" s="80" t="s">
        <v>32</v>
      </c>
      <c r="E27" s="80" t="s">
        <v>32</v>
      </c>
      <c r="F27" s="80" t="s">
        <v>32</v>
      </c>
      <c r="G27" s="80" t="s">
        <v>34</v>
      </c>
    </row>
    <row r="28" spans="1:7" x14ac:dyDescent="0.4">
      <c r="A28" s="71"/>
      <c r="B28" s="76"/>
      <c r="C28" s="76"/>
      <c r="D28" s="76"/>
      <c r="E28" s="76"/>
      <c r="F28" s="76"/>
      <c r="G28" s="76"/>
    </row>
    <row r="29" spans="1:7" x14ac:dyDescent="0.4">
      <c r="A29" s="85">
        <v>44180</v>
      </c>
      <c r="B29" s="40">
        <v>0</v>
      </c>
      <c r="C29" s="87">
        <v>0</v>
      </c>
      <c r="D29" s="40">
        <v>477630.36444444442</v>
      </c>
      <c r="E29" s="40">
        <v>0</v>
      </c>
      <c r="F29" s="40">
        <f>-D29</f>
        <v>-477630.36444444442</v>
      </c>
      <c r="G29" s="40">
        <f>SUM(B29,D29:F29)</f>
        <v>0</v>
      </c>
    </row>
    <row r="30" spans="1:7" x14ac:dyDescent="0.4">
      <c r="A30" s="85">
        <v>44362</v>
      </c>
      <c r="B30" s="40">
        <v>0</v>
      </c>
      <c r="C30" s="87">
        <v>0</v>
      </c>
      <c r="D30" s="40">
        <v>976971.2</v>
      </c>
      <c r="E30" s="40">
        <v>0</v>
      </c>
      <c r="F30" s="40">
        <f>-D30</f>
        <v>-976971.2</v>
      </c>
      <c r="G30" s="40">
        <f>SUM(B30,D30:F30)</f>
        <v>0</v>
      </c>
    </row>
    <row r="31" spans="1:7" s="121" customFormat="1" ht="15" x14ac:dyDescent="0.4">
      <c r="A31" s="62"/>
      <c r="B31" s="62"/>
      <c r="C31" s="62"/>
      <c r="D31" s="62"/>
      <c r="E31" s="120"/>
      <c r="F31" s="120"/>
      <c r="G31" s="120"/>
    </row>
    <row r="32" spans="1:7" x14ac:dyDescent="0.4">
      <c r="A32" s="123" t="s">
        <v>44</v>
      </c>
      <c r="B32" s="123"/>
      <c r="C32" s="124"/>
      <c r="D32" s="124"/>
      <c r="E32" s="124"/>
      <c r="F32" s="124"/>
      <c r="G32" s="124"/>
    </row>
    <row r="33" spans="1:7" x14ac:dyDescent="0.4">
      <c r="A33" s="125" t="s">
        <v>102</v>
      </c>
      <c r="B33" s="125"/>
      <c r="C33" s="126"/>
      <c r="D33" s="126"/>
      <c r="E33" s="126"/>
      <c r="F33" s="126"/>
      <c r="G33" s="126"/>
    </row>
    <row r="34" spans="1:7" x14ac:dyDescent="0.4">
      <c r="A34" s="74"/>
      <c r="B34" s="75"/>
      <c r="C34" s="75"/>
      <c r="D34" s="75"/>
      <c r="E34" s="75"/>
      <c r="F34" s="75"/>
      <c r="G34" s="75"/>
    </row>
    <row r="35" spans="1:7" x14ac:dyDescent="0.4">
      <c r="A35" s="71" t="s">
        <v>51</v>
      </c>
      <c r="E35" s="76" t="s">
        <v>31</v>
      </c>
      <c r="F35" s="76" t="s">
        <v>33</v>
      </c>
    </row>
    <row r="36" spans="1:7" ht="13.5" thickBot="1" x14ac:dyDescent="0.45">
      <c r="A36" s="79" t="s">
        <v>23</v>
      </c>
      <c r="B36" s="80" t="s">
        <v>21</v>
      </c>
      <c r="C36" s="80" t="s">
        <v>25</v>
      </c>
      <c r="D36" s="80" t="s">
        <v>32</v>
      </c>
      <c r="E36" s="80" t="s">
        <v>32</v>
      </c>
      <c r="F36" s="80" t="s">
        <v>32</v>
      </c>
      <c r="G36" s="80" t="s">
        <v>34</v>
      </c>
    </row>
    <row r="37" spans="1:7" x14ac:dyDescent="0.4">
      <c r="A37" s="71"/>
      <c r="B37" s="76"/>
      <c r="C37" s="76"/>
      <c r="D37" s="76"/>
      <c r="E37" s="76"/>
      <c r="F37" s="76"/>
      <c r="G37" s="76"/>
    </row>
    <row r="38" spans="1:7" x14ac:dyDescent="0.4">
      <c r="A38" s="85">
        <v>44180</v>
      </c>
      <c r="B38" s="40">
        <v>0</v>
      </c>
      <c r="C38" s="87">
        <v>0</v>
      </c>
      <c r="D38" s="40">
        <v>19862625</v>
      </c>
      <c r="E38" s="40">
        <v>0</v>
      </c>
      <c r="F38" s="40">
        <v>-14252489.699999999</v>
      </c>
      <c r="G38" s="40">
        <f>SUM(B38,D38:F38)</f>
        <v>5610135.3000000007</v>
      </c>
    </row>
    <row r="39" spans="1:7" x14ac:dyDescent="0.4">
      <c r="A39" s="85">
        <v>44362</v>
      </c>
      <c r="B39" s="40">
        <v>0</v>
      </c>
      <c r="C39" s="87">
        <v>0</v>
      </c>
      <c r="D39" s="40">
        <v>19862625</v>
      </c>
      <c r="E39" s="40">
        <v>0</v>
      </c>
      <c r="F39" s="40">
        <v>0</v>
      </c>
      <c r="G39" s="40">
        <f>SUM(B39,D39:F39)</f>
        <v>19862625</v>
      </c>
    </row>
    <row r="40" spans="1:7" s="121" customFormat="1" ht="15" x14ac:dyDescent="0.4">
      <c r="A40" s="62"/>
      <c r="B40" s="62"/>
      <c r="C40" s="62"/>
      <c r="D40" s="62"/>
      <c r="E40" s="120"/>
      <c r="F40" s="120"/>
      <c r="G40" s="120"/>
    </row>
    <row r="41" spans="1:7" x14ac:dyDescent="0.4">
      <c r="A41" s="123" t="s">
        <v>44</v>
      </c>
      <c r="B41" s="123"/>
      <c r="C41" s="124"/>
      <c r="D41" s="124"/>
      <c r="E41" s="124"/>
      <c r="F41" s="124"/>
      <c r="G41" s="124"/>
    </row>
    <row r="42" spans="1:7" x14ac:dyDescent="0.4">
      <c r="A42" s="125" t="s">
        <v>76</v>
      </c>
      <c r="B42" s="125"/>
      <c r="C42" s="126"/>
      <c r="D42" s="126"/>
      <c r="E42" s="126"/>
      <c r="F42" s="126"/>
      <c r="G42" s="126"/>
    </row>
    <row r="43" spans="1:7" x14ac:dyDescent="0.4">
      <c r="A43" s="74"/>
      <c r="B43" s="75"/>
      <c r="C43" s="75"/>
      <c r="D43" s="75"/>
      <c r="E43" s="75"/>
      <c r="F43" s="75"/>
      <c r="G43" s="75"/>
    </row>
    <row r="44" spans="1:7" x14ac:dyDescent="0.4">
      <c r="A44" s="71" t="s">
        <v>51</v>
      </c>
      <c r="E44" s="76" t="s">
        <v>31</v>
      </c>
      <c r="F44" s="76" t="s">
        <v>33</v>
      </c>
    </row>
    <row r="45" spans="1:7" ht="13.5" thickBot="1" x14ac:dyDescent="0.45">
      <c r="A45" s="79" t="s">
        <v>23</v>
      </c>
      <c r="B45" s="80" t="s">
        <v>21</v>
      </c>
      <c r="C45" s="80" t="s">
        <v>25</v>
      </c>
      <c r="D45" s="80" t="s">
        <v>32</v>
      </c>
      <c r="E45" s="80" t="s">
        <v>32</v>
      </c>
      <c r="F45" s="80" t="s">
        <v>32</v>
      </c>
      <c r="G45" s="80" t="s">
        <v>34</v>
      </c>
    </row>
    <row r="46" spans="1:7" x14ac:dyDescent="0.4">
      <c r="A46" s="71"/>
      <c r="B46" s="76"/>
      <c r="C46" s="76"/>
      <c r="D46" s="76"/>
      <c r="E46" s="76"/>
      <c r="F46" s="76"/>
      <c r="G46" s="76"/>
    </row>
    <row r="47" spans="1:7" x14ac:dyDescent="0.4">
      <c r="A47" s="85">
        <v>44180</v>
      </c>
      <c r="B47" s="40">
        <v>0</v>
      </c>
      <c r="C47" s="87">
        <v>0</v>
      </c>
      <c r="D47" s="40">
        <v>0</v>
      </c>
      <c r="E47" s="40">
        <v>0</v>
      </c>
      <c r="F47" s="40">
        <v>0</v>
      </c>
      <c r="G47" s="40">
        <f>SUM(B47,D47:F47)</f>
        <v>0</v>
      </c>
    </row>
    <row r="48" spans="1:7" x14ac:dyDescent="0.4">
      <c r="A48" s="85">
        <v>44362</v>
      </c>
      <c r="B48" s="40">
        <v>0</v>
      </c>
      <c r="C48" s="87">
        <v>0</v>
      </c>
      <c r="D48" s="40">
        <v>0</v>
      </c>
      <c r="E48" s="40">
        <v>0</v>
      </c>
      <c r="F48" s="40">
        <v>0</v>
      </c>
      <c r="G48" s="40">
        <f>SUM(B48,D48:F48)</f>
        <v>0</v>
      </c>
    </row>
    <row r="50" spans="1:7" x14ac:dyDescent="0.4">
      <c r="A50" s="123" t="s">
        <v>44</v>
      </c>
      <c r="B50" s="123"/>
      <c r="C50" s="124"/>
      <c r="D50" s="124"/>
      <c r="E50" s="124"/>
      <c r="F50" s="124"/>
      <c r="G50" s="124"/>
    </row>
    <row r="51" spans="1:7" x14ac:dyDescent="0.4">
      <c r="A51" s="125" t="s">
        <v>77</v>
      </c>
      <c r="B51" s="125"/>
      <c r="C51" s="126"/>
      <c r="D51" s="126"/>
      <c r="E51" s="126"/>
      <c r="F51" s="126"/>
      <c r="G51" s="126"/>
    </row>
    <row r="52" spans="1:7" x14ac:dyDescent="0.4">
      <c r="A52" s="74"/>
      <c r="B52" s="75"/>
      <c r="C52" s="75"/>
      <c r="D52" s="75"/>
      <c r="E52" s="75"/>
      <c r="F52" s="75"/>
      <c r="G52" s="75"/>
    </row>
    <row r="53" spans="1:7" x14ac:dyDescent="0.4">
      <c r="A53" s="71" t="s">
        <v>51</v>
      </c>
      <c r="E53" s="76" t="s">
        <v>31</v>
      </c>
      <c r="F53" s="76" t="s">
        <v>33</v>
      </c>
    </row>
    <row r="54" spans="1:7" ht="13.5" thickBot="1" x14ac:dyDescent="0.45">
      <c r="A54" s="79" t="s">
        <v>23</v>
      </c>
      <c r="B54" s="80" t="s">
        <v>21</v>
      </c>
      <c r="C54" s="80" t="s">
        <v>25</v>
      </c>
      <c r="D54" s="80" t="s">
        <v>32</v>
      </c>
      <c r="E54" s="80" t="s">
        <v>32</v>
      </c>
      <c r="F54" s="80" t="s">
        <v>32</v>
      </c>
      <c r="G54" s="80" t="s">
        <v>34</v>
      </c>
    </row>
    <row r="55" spans="1:7" x14ac:dyDescent="0.4">
      <c r="A55" s="71"/>
      <c r="B55" s="76"/>
      <c r="C55" s="76"/>
      <c r="D55" s="76"/>
      <c r="E55" s="76"/>
      <c r="F55" s="76"/>
      <c r="G55" s="76"/>
    </row>
    <row r="56" spans="1:7" x14ac:dyDescent="0.4">
      <c r="A56" s="85">
        <v>44180</v>
      </c>
      <c r="B56" s="40">
        <v>0</v>
      </c>
      <c r="C56" s="87">
        <v>0</v>
      </c>
      <c r="D56" s="40">
        <v>4750125</v>
      </c>
      <c r="E56" s="40">
        <v>0</v>
      </c>
      <c r="F56" s="40">
        <v>0</v>
      </c>
      <c r="G56" s="40">
        <f>SUM(B56,D56:F56)</f>
        <v>4750125</v>
      </c>
    </row>
    <row r="57" spans="1:7" x14ac:dyDescent="0.4">
      <c r="A57" s="85">
        <v>44362</v>
      </c>
      <c r="B57" s="40">
        <v>0</v>
      </c>
      <c r="C57" s="87">
        <v>0</v>
      </c>
      <c r="D57" s="40">
        <v>4750125</v>
      </c>
      <c r="E57" s="40">
        <v>0</v>
      </c>
      <c r="F57" s="40">
        <v>0</v>
      </c>
      <c r="G57" s="40">
        <f>SUM(B57,D57:F57)</f>
        <v>4750125</v>
      </c>
    </row>
    <row r="59" spans="1:7" x14ac:dyDescent="0.4">
      <c r="A59" s="123" t="s">
        <v>44</v>
      </c>
      <c r="B59" s="123"/>
      <c r="C59" s="124"/>
      <c r="D59" s="124"/>
      <c r="E59" s="124"/>
      <c r="F59" s="124"/>
      <c r="G59" s="124"/>
    </row>
    <row r="60" spans="1:7" x14ac:dyDescent="0.4">
      <c r="A60" s="125" t="s">
        <v>78</v>
      </c>
      <c r="B60" s="125"/>
      <c r="C60" s="126"/>
      <c r="D60" s="126"/>
      <c r="E60" s="126"/>
      <c r="F60" s="126"/>
      <c r="G60" s="126"/>
    </row>
    <row r="61" spans="1:7" x14ac:dyDescent="0.4">
      <c r="A61" s="74"/>
      <c r="B61" s="75"/>
      <c r="C61" s="75"/>
      <c r="D61" s="75"/>
      <c r="E61" s="75"/>
      <c r="F61" s="75"/>
      <c r="G61" s="75"/>
    </row>
    <row r="62" spans="1:7" x14ac:dyDescent="0.4">
      <c r="A62" s="71" t="s">
        <v>51</v>
      </c>
      <c r="E62" s="76" t="s">
        <v>31</v>
      </c>
      <c r="F62" s="76" t="s">
        <v>33</v>
      </c>
    </row>
    <row r="63" spans="1:7" ht="13.5" thickBot="1" x14ac:dyDescent="0.45">
      <c r="A63" s="79" t="s">
        <v>23</v>
      </c>
      <c r="B63" s="80" t="s">
        <v>21</v>
      </c>
      <c r="C63" s="80" t="s">
        <v>25</v>
      </c>
      <c r="D63" s="80" t="s">
        <v>32</v>
      </c>
      <c r="E63" s="80" t="s">
        <v>32</v>
      </c>
      <c r="F63" s="80" t="s">
        <v>32</v>
      </c>
      <c r="G63" s="80" t="s">
        <v>34</v>
      </c>
    </row>
    <row r="64" spans="1:7" x14ac:dyDescent="0.4">
      <c r="A64" s="71"/>
      <c r="B64" s="76"/>
      <c r="C64" s="76"/>
      <c r="D64" s="76"/>
      <c r="E64" s="76"/>
      <c r="F64" s="76"/>
      <c r="G64" s="76"/>
    </row>
    <row r="65" spans="1:7" x14ac:dyDescent="0.4">
      <c r="A65" s="85">
        <v>44180</v>
      </c>
      <c r="B65" s="40">
        <v>0</v>
      </c>
      <c r="C65" s="87">
        <v>0</v>
      </c>
      <c r="D65" s="40">
        <v>1460250</v>
      </c>
      <c r="E65" s="40">
        <v>0</v>
      </c>
      <c r="F65" s="40">
        <v>0</v>
      </c>
      <c r="G65" s="40">
        <f>SUM(B65,D65:F65)</f>
        <v>1460250</v>
      </c>
    </row>
    <row r="66" spans="1:7" x14ac:dyDescent="0.4">
      <c r="A66" s="85">
        <v>44362</v>
      </c>
      <c r="B66" s="40">
        <v>0</v>
      </c>
      <c r="C66" s="87">
        <v>0</v>
      </c>
      <c r="D66" s="40">
        <v>1460250</v>
      </c>
      <c r="E66" s="40">
        <v>0</v>
      </c>
      <c r="F66" s="40">
        <v>0</v>
      </c>
      <c r="G66" s="40">
        <f>SUM(B66,D66:F66)</f>
        <v>1460250</v>
      </c>
    </row>
    <row r="67" spans="1:7" x14ac:dyDescent="0.4">
      <c r="A67" s="64"/>
    </row>
    <row r="68" spans="1:7" x14ac:dyDescent="0.4">
      <c r="A68" s="123" t="s">
        <v>44</v>
      </c>
      <c r="B68" s="123"/>
      <c r="C68" s="124"/>
      <c r="D68" s="124"/>
      <c r="E68" s="124"/>
      <c r="F68" s="124"/>
      <c r="G68" s="124"/>
    </row>
    <row r="69" spans="1:7" x14ac:dyDescent="0.4">
      <c r="A69" s="125" t="s">
        <v>79</v>
      </c>
      <c r="B69" s="125"/>
      <c r="C69" s="126"/>
      <c r="D69" s="126"/>
      <c r="E69" s="126"/>
      <c r="F69" s="126"/>
      <c r="G69" s="126"/>
    </row>
    <row r="70" spans="1:7" x14ac:dyDescent="0.4">
      <c r="A70" s="74"/>
      <c r="B70" s="75"/>
      <c r="C70" s="75"/>
      <c r="D70" s="75"/>
      <c r="E70" s="75"/>
      <c r="F70" s="75"/>
      <c r="G70" s="75"/>
    </row>
    <row r="71" spans="1:7" x14ac:dyDescent="0.4">
      <c r="A71" s="71" t="s">
        <v>51</v>
      </c>
      <c r="E71" s="76" t="s">
        <v>31</v>
      </c>
      <c r="F71" s="76" t="s">
        <v>33</v>
      </c>
    </row>
    <row r="72" spans="1:7" ht="13.5" thickBot="1" x14ac:dyDescent="0.45">
      <c r="A72" s="79" t="s">
        <v>23</v>
      </c>
      <c r="B72" s="80" t="s">
        <v>21</v>
      </c>
      <c r="C72" s="80" t="s">
        <v>25</v>
      </c>
      <c r="D72" s="80" t="s">
        <v>32</v>
      </c>
      <c r="E72" s="80" t="s">
        <v>32</v>
      </c>
      <c r="F72" s="80" t="s">
        <v>32</v>
      </c>
      <c r="G72" s="80" t="s">
        <v>34</v>
      </c>
    </row>
    <row r="73" spans="1:7" x14ac:dyDescent="0.4">
      <c r="A73" s="71"/>
      <c r="B73" s="76"/>
      <c r="C73" s="76"/>
      <c r="D73" s="76"/>
      <c r="E73" s="76"/>
      <c r="F73" s="76"/>
      <c r="G73" s="76"/>
    </row>
    <row r="74" spans="1:7" x14ac:dyDescent="0.4">
      <c r="A74" s="85">
        <v>44180</v>
      </c>
      <c r="B74" s="40">
        <v>0</v>
      </c>
      <c r="C74" s="87">
        <v>0</v>
      </c>
      <c r="D74" s="40">
        <v>3425625</v>
      </c>
      <c r="E74" s="40">
        <v>0</v>
      </c>
      <c r="F74" s="40">
        <v>0</v>
      </c>
      <c r="G74" s="40">
        <f>SUM(B74,D74:F74)</f>
        <v>3425625</v>
      </c>
    </row>
    <row r="75" spans="1:7" x14ac:dyDescent="0.4">
      <c r="A75" s="85">
        <v>44362</v>
      </c>
      <c r="B75" s="40">
        <v>0</v>
      </c>
      <c r="C75" s="87">
        <v>0</v>
      </c>
      <c r="D75" s="40">
        <v>3425625</v>
      </c>
      <c r="E75" s="40">
        <v>0</v>
      </c>
      <c r="F75" s="40">
        <v>0</v>
      </c>
      <c r="G75" s="40">
        <f>SUM(B75,D75:F75)</f>
        <v>3425625</v>
      </c>
    </row>
    <row r="77" spans="1:7" x14ac:dyDescent="0.4">
      <c r="A77" s="123" t="s">
        <v>44</v>
      </c>
      <c r="B77" s="123"/>
      <c r="C77" s="124"/>
      <c r="D77" s="124"/>
      <c r="E77" s="124"/>
      <c r="F77" s="124"/>
      <c r="G77" s="124"/>
    </row>
    <row r="78" spans="1:7" x14ac:dyDescent="0.4">
      <c r="A78" s="125" t="s">
        <v>80</v>
      </c>
      <c r="B78" s="125"/>
      <c r="C78" s="126"/>
      <c r="D78" s="126"/>
      <c r="E78" s="126"/>
      <c r="F78" s="126"/>
      <c r="G78" s="126"/>
    </row>
    <row r="79" spans="1:7" x14ac:dyDescent="0.4">
      <c r="A79" s="74"/>
      <c r="B79" s="75"/>
      <c r="C79" s="75"/>
      <c r="D79" s="75"/>
      <c r="E79" s="75"/>
      <c r="F79" s="75"/>
      <c r="G79" s="75"/>
    </row>
    <row r="80" spans="1:7" x14ac:dyDescent="0.4">
      <c r="A80" s="71" t="s">
        <v>51</v>
      </c>
      <c r="E80" s="76" t="s">
        <v>31</v>
      </c>
      <c r="F80" s="76" t="s">
        <v>33</v>
      </c>
    </row>
    <row r="81" spans="1:7" ht="13.5" thickBot="1" x14ac:dyDescent="0.45">
      <c r="A81" s="79" t="s">
        <v>23</v>
      </c>
      <c r="B81" s="80" t="s">
        <v>21</v>
      </c>
      <c r="C81" s="80" t="s">
        <v>25</v>
      </c>
      <c r="D81" s="80" t="s">
        <v>32</v>
      </c>
      <c r="E81" s="80" t="s">
        <v>32</v>
      </c>
      <c r="F81" s="80" t="s">
        <v>32</v>
      </c>
      <c r="G81" s="80" t="s">
        <v>34</v>
      </c>
    </row>
    <row r="82" spans="1:7" x14ac:dyDescent="0.4">
      <c r="A82" s="71"/>
      <c r="B82" s="76"/>
      <c r="C82" s="76"/>
      <c r="D82" s="76"/>
      <c r="E82" s="76"/>
      <c r="F82" s="76"/>
      <c r="G82" s="76"/>
    </row>
    <row r="83" spans="1:7" x14ac:dyDescent="0.4">
      <c r="A83" s="85">
        <v>44180</v>
      </c>
      <c r="B83" s="40">
        <v>0</v>
      </c>
      <c r="C83" s="87">
        <v>0</v>
      </c>
      <c r="D83" s="40">
        <v>1655375</v>
      </c>
      <c r="E83" s="40">
        <v>0</v>
      </c>
      <c r="F83" s="40">
        <v>0</v>
      </c>
      <c r="G83" s="40">
        <f>SUM(B83,D83:F83)</f>
        <v>1655375</v>
      </c>
    </row>
    <row r="84" spans="1:7" x14ac:dyDescent="0.4">
      <c r="A84" s="85">
        <v>44362</v>
      </c>
      <c r="B84" s="40">
        <v>0</v>
      </c>
      <c r="C84" s="87">
        <v>0</v>
      </c>
      <c r="D84" s="40">
        <v>1655375</v>
      </c>
      <c r="E84" s="40">
        <v>0</v>
      </c>
      <c r="F84" s="40">
        <v>0</v>
      </c>
      <c r="G84" s="40">
        <f>SUM(B84,D84:F84)</f>
        <v>1655375</v>
      </c>
    </row>
    <row r="86" spans="1:7" x14ac:dyDescent="0.4">
      <c r="A86" s="123" t="s">
        <v>44</v>
      </c>
      <c r="B86" s="123"/>
      <c r="C86" s="124"/>
      <c r="D86" s="124"/>
      <c r="E86" s="124"/>
      <c r="F86" s="124"/>
      <c r="G86" s="124"/>
    </row>
    <row r="87" spans="1:7" x14ac:dyDescent="0.4">
      <c r="A87" s="125" t="s">
        <v>81</v>
      </c>
      <c r="B87" s="125"/>
      <c r="C87" s="126"/>
      <c r="D87" s="126"/>
      <c r="E87" s="126"/>
      <c r="F87" s="126"/>
      <c r="G87" s="126"/>
    </row>
    <row r="88" spans="1:7" x14ac:dyDescent="0.4">
      <c r="A88" s="74"/>
      <c r="B88" s="75"/>
      <c r="C88" s="75"/>
      <c r="D88" s="75"/>
      <c r="E88" s="75"/>
      <c r="F88" s="75"/>
      <c r="G88" s="75"/>
    </row>
    <row r="89" spans="1:7" x14ac:dyDescent="0.4">
      <c r="A89" s="71" t="s">
        <v>51</v>
      </c>
      <c r="E89" s="76" t="s">
        <v>31</v>
      </c>
      <c r="F89" s="76" t="s">
        <v>33</v>
      </c>
    </row>
    <row r="90" spans="1:7" ht="13.5" thickBot="1" x14ac:dyDescent="0.45">
      <c r="A90" s="79" t="s">
        <v>23</v>
      </c>
      <c r="B90" s="80" t="s">
        <v>21</v>
      </c>
      <c r="C90" s="80" t="s">
        <v>25</v>
      </c>
      <c r="D90" s="80" t="s">
        <v>32</v>
      </c>
      <c r="E90" s="80" t="s">
        <v>32</v>
      </c>
      <c r="F90" s="80" t="s">
        <v>32</v>
      </c>
      <c r="G90" s="80" t="s">
        <v>34</v>
      </c>
    </row>
    <row r="91" spans="1:7" x14ac:dyDescent="0.4">
      <c r="A91" s="71"/>
      <c r="B91" s="76"/>
      <c r="C91" s="76"/>
      <c r="D91" s="76"/>
      <c r="E91" s="76"/>
      <c r="F91" s="76"/>
      <c r="G91" s="76"/>
    </row>
    <row r="92" spans="1:7" x14ac:dyDescent="0.4">
      <c r="A92" s="85">
        <v>44180</v>
      </c>
      <c r="B92" s="40">
        <v>0</v>
      </c>
      <c r="C92" s="87">
        <v>0</v>
      </c>
      <c r="D92" s="40">
        <v>2426875</v>
      </c>
      <c r="E92" s="40">
        <v>0</v>
      </c>
      <c r="F92" s="40">
        <v>0</v>
      </c>
      <c r="G92" s="40">
        <f>SUM(B92,D92:F92)</f>
        <v>2426875</v>
      </c>
    </row>
    <row r="93" spans="1:7" x14ac:dyDescent="0.4">
      <c r="A93" s="85">
        <v>44362</v>
      </c>
      <c r="B93" s="40">
        <v>0</v>
      </c>
      <c r="C93" s="87">
        <v>0</v>
      </c>
      <c r="D93" s="40">
        <v>2426875</v>
      </c>
      <c r="E93" s="40">
        <v>0</v>
      </c>
      <c r="F93" s="40">
        <v>0</v>
      </c>
      <c r="G93" s="40">
        <f>SUM(B93,D93:F93)</f>
        <v>2426875</v>
      </c>
    </row>
    <row r="95" spans="1:7" x14ac:dyDescent="0.4">
      <c r="A95" s="123" t="s">
        <v>44</v>
      </c>
      <c r="B95" s="123"/>
      <c r="C95" s="124"/>
      <c r="D95" s="124"/>
      <c r="E95" s="124"/>
      <c r="F95" s="124"/>
      <c r="G95" s="124"/>
    </row>
    <row r="96" spans="1:7" x14ac:dyDescent="0.4">
      <c r="A96" s="125" t="s">
        <v>82</v>
      </c>
      <c r="B96" s="125"/>
      <c r="C96" s="126"/>
      <c r="D96" s="126"/>
      <c r="E96" s="126"/>
      <c r="F96" s="126"/>
      <c r="G96" s="126"/>
    </row>
    <row r="97" spans="1:7" x14ac:dyDescent="0.4">
      <c r="A97" s="74"/>
      <c r="B97" s="75"/>
      <c r="C97" s="75"/>
      <c r="D97" s="75"/>
      <c r="E97" s="75"/>
      <c r="F97" s="75"/>
      <c r="G97" s="75"/>
    </row>
    <row r="98" spans="1:7" x14ac:dyDescent="0.4">
      <c r="A98" s="71" t="s">
        <v>51</v>
      </c>
      <c r="E98" s="76" t="s">
        <v>31</v>
      </c>
      <c r="F98" s="76" t="s">
        <v>33</v>
      </c>
    </row>
    <row r="99" spans="1:7" ht="13.5" thickBot="1" x14ac:dyDescent="0.45">
      <c r="A99" s="79" t="s">
        <v>23</v>
      </c>
      <c r="B99" s="80" t="s">
        <v>21</v>
      </c>
      <c r="C99" s="80" t="s">
        <v>25</v>
      </c>
      <c r="D99" s="80" t="s">
        <v>32</v>
      </c>
      <c r="E99" s="80" t="s">
        <v>32</v>
      </c>
      <c r="F99" s="80" t="s">
        <v>32</v>
      </c>
      <c r="G99" s="80" t="s">
        <v>34</v>
      </c>
    </row>
    <row r="100" spans="1:7" x14ac:dyDescent="0.4">
      <c r="A100" s="71"/>
      <c r="B100" s="76"/>
      <c r="C100" s="76"/>
      <c r="D100" s="76"/>
      <c r="E100" s="76"/>
      <c r="F100" s="76"/>
      <c r="G100" s="76"/>
    </row>
    <row r="101" spans="1:7" x14ac:dyDescent="0.4">
      <c r="A101" s="85">
        <v>44180</v>
      </c>
      <c r="B101" s="40">
        <v>0</v>
      </c>
      <c r="C101" s="87">
        <v>0</v>
      </c>
      <c r="D101" s="40">
        <v>14232812.5</v>
      </c>
      <c r="E101" s="40">
        <v>0</v>
      </c>
      <c r="F101" s="40">
        <v>0</v>
      </c>
      <c r="G101" s="40">
        <f>SUM(B101,D101:F101)</f>
        <v>14232812.5</v>
      </c>
    </row>
    <row r="102" spans="1:7" x14ac:dyDescent="0.4">
      <c r="A102" s="85">
        <v>44362</v>
      </c>
      <c r="B102" s="40">
        <v>0</v>
      </c>
      <c r="C102" s="87">
        <v>0</v>
      </c>
      <c r="D102" s="40">
        <v>14232812.5</v>
      </c>
      <c r="E102" s="40">
        <v>0</v>
      </c>
      <c r="F102" s="40">
        <v>0</v>
      </c>
      <c r="G102" s="40">
        <f>SUM(B102,D102:F102)</f>
        <v>14232812.5</v>
      </c>
    </row>
    <row r="104" spans="1:7" x14ac:dyDescent="0.4">
      <c r="A104" s="123" t="s">
        <v>44</v>
      </c>
      <c r="B104" s="123"/>
      <c r="C104" s="124"/>
      <c r="D104" s="124"/>
      <c r="E104" s="124"/>
      <c r="F104" s="124"/>
      <c r="G104" s="124"/>
    </row>
    <row r="105" spans="1:7" x14ac:dyDescent="0.4">
      <c r="A105" s="125" t="s">
        <v>83</v>
      </c>
      <c r="B105" s="125"/>
      <c r="C105" s="126"/>
      <c r="D105" s="126"/>
      <c r="E105" s="126"/>
      <c r="F105" s="126"/>
      <c r="G105" s="126"/>
    </row>
    <row r="106" spans="1:7" x14ac:dyDescent="0.4">
      <c r="A106" s="74"/>
      <c r="B106" s="75"/>
      <c r="C106" s="75"/>
      <c r="D106" s="75"/>
      <c r="E106" s="75"/>
      <c r="F106" s="75"/>
      <c r="G106" s="75"/>
    </row>
    <row r="107" spans="1:7" x14ac:dyDescent="0.4">
      <c r="A107" s="71" t="s">
        <v>51</v>
      </c>
      <c r="E107" s="76" t="s">
        <v>31</v>
      </c>
      <c r="F107" s="76" t="s">
        <v>33</v>
      </c>
    </row>
    <row r="108" spans="1:7" ht="13.5" thickBot="1" x14ac:dyDescent="0.45">
      <c r="A108" s="79" t="s">
        <v>23</v>
      </c>
      <c r="B108" s="80" t="s">
        <v>21</v>
      </c>
      <c r="C108" s="80" t="s">
        <v>25</v>
      </c>
      <c r="D108" s="80" t="s">
        <v>32</v>
      </c>
      <c r="E108" s="80" t="s">
        <v>32</v>
      </c>
      <c r="F108" s="80" t="s">
        <v>32</v>
      </c>
      <c r="G108" s="80" t="s">
        <v>34</v>
      </c>
    </row>
    <row r="109" spans="1:7" x14ac:dyDescent="0.4">
      <c r="A109" s="71"/>
      <c r="B109" s="76"/>
      <c r="C109" s="76"/>
      <c r="D109" s="76"/>
      <c r="E109" s="76"/>
      <c r="F109" s="76"/>
      <c r="G109" s="76"/>
    </row>
    <row r="110" spans="1:7" x14ac:dyDescent="0.4">
      <c r="A110" s="85">
        <v>44180</v>
      </c>
      <c r="B110" s="40">
        <v>0</v>
      </c>
      <c r="C110" s="87">
        <v>0</v>
      </c>
      <c r="D110" s="40">
        <v>0</v>
      </c>
      <c r="E110" s="40">
        <v>0</v>
      </c>
      <c r="F110" s="40">
        <v>0</v>
      </c>
      <c r="G110" s="40">
        <f>SUM(B110,D110:F110)</f>
        <v>0</v>
      </c>
    </row>
    <row r="111" spans="1:7" x14ac:dyDescent="0.4">
      <c r="A111" s="85">
        <v>44362</v>
      </c>
      <c r="B111" s="40">
        <v>0</v>
      </c>
      <c r="C111" s="87">
        <v>0</v>
      </c>
      <c r="D111" s="40">
        <v>0</v>
      </c>
      <c r="E111" s="40">
        <v>0</v>
      </c>
      <c r="F111" s="40">
        <v>0</v>
      </c>
      <c r="G111" s="40">
        <f>SUM(B111,D111:F111)</f>
        <v>0</v>
      </c>
    </row>
    <row r="113" spans="1:7" x14ac:dyDescent="0.4">
      <c r="A113" s="123" t="s">
        <v>44</v>
      </c>
      <c r="B113" s="123"/>
      <c r="C113" s="124"/>
      <c r="D113" s="124"/>
      <c r="E113" s="124"/>
      <c r="F113" s="124"/>
      <c r="G113" s="124"/>
    </row>
    <row r="114" spans="1:7" x14ac:dyDescent="0.4">
      <c r="A114" s="125" t="s">
        <v>84</v>
      </c>
      <c r="B114" s="125"/>
      <c r="C114" s="126"/>
      <c r="D114" s="126"/>
      <c r="E114" s="126"/>
      <c r="F114" s="126"/>
      <c r="G114" s="126"/>
    </row>
    <row r="115" spans="1:7" x14ac:dyDescent="0.4">
      <c r="A115" s="74"/>
      <c r="B115" s="75"/>
      <c r="C115" s="75"/>
      <c r="D115" s="75"/>
      <c r="E115" s="75"/>
      <c r="F115" s="75"/>
      <c r="G115" s="75"/>
    </row>
    <row r="116" spans="1:7" x14ac:dyDescent="0.4">
      <c r="A116" s="71" t="s">
        <v>51</v>
      </c>
      <c r="E116" s="76" t="s">
        <v>31</v>
      </c>
      <c r="F116" s="76" t="s">
        <v>33</v>
      </c>
    </row>
    <row r="117" spans="1:7" ht="13.5" thickBot="1" x14ac:dyDescent="0.45">
      <c r="A117" s="79" t="s">
        <v>23</v>
      </c>
      <c r="B117" s="80" t="s">
        <v>21</v>
      </c>
      <c r="C117" s="80" t="s">
        <v>25</v>
      </c>
      <c r="D117" s="80" t="s">
        <v>32</v>
      </c>
      <c r="E117" s="80" t="s">
        <v>32</v>
      </c>
      <c r="F117" s="80" t="s">
        <v>32</v>
      </c>
      <c r="G117" s="80" t="s">
        <v>34</v>
      </c>
    </row>
    <row r="118" spans="1:7" x14ac:dyDescent="0.4">
      <c r="A118" s="71"/>
      <c r="B118" s="76"/>
      <c r="C118" s="76"/>
      <c r="D118" s="76"/>
      <c r="E118" s="76"/>
      <c r="F118" s="76"/>
      <c r="G118" s="76"/>
    </row>
    <row r="119" spans="1:7" x14ac:dyDescent="0.4">
      <c r="A119" s="85">
        <v>44180</v>
      </c>
      <c r="B119" s="40">
        <v>0</v>
      </c>
      <c r="C119" s="87">
        <v>0</v>
      </c>
      <c r="D119" s="40">
        <v>0</v>
      </c>
      <c r="E119" s="40">
        <v>0</v>
      </c>
      <c r="F119" s="40">
        <v>0</v>
      </c>
      <c r="G119" s="40">
        <f>SUM(B119,D119:F119)</f>
        <v>0</v>
      </c>
    </row>
    <row r="120" spans="1:7" x14ac:dyDescent="0.4">
      <c r="A120" s="85">
        <v>44362</v>
      </c>
      <c r="B120" s="40">
        <v>0</v>
      </c>
      <c r="C120" s="87">
        <v>0</v>
      </c>
      <c r="D120" s="40">
        <v>0</v>
      </c>
      <c r="E120" s="40">
        <v>0</v>
      </c>
      <c r="F120" s="40">
        <v>0</v>
      </c>
      <c r="G120" s="40">
        <f>SUM(B120,D120:F120)</f>
        <v>0</v>
      </c>
    </row>
    <row r="122" spans="1:7" x14ac:dyDescent="0.4">
      <c r="A122" s="123" t="s">
        <v>44</v>
      </c>
      <c r="B122" s="123"/>
      <c r="C122" s="124"/>
      <c r="D122" s="124"/>
      <c r="E122" s="124"/>
      <c r="F122" s="124"/>
      <c r="G122" s="124"/>
    </row>
    <row r="123" spans="1:7" x14ac:dyDescent="0.4">
      <c r="A123" s="125" t="s">
        <v>85</v>
      </c>
      <c r="B123" s="125"/>
      <c r="C123" s="126"/>
      <c r="D123" s="126"/>
      <c r="E123" s="126"/>
      <c r="F123" s="126"/>
      <c r="G123" s="126"/>
    </row>
    <row r="124" spans="1:7" x14ac:dyDescent="0.4">
      <c r="A124" s="74"/>
      <c r="B124" s="75"/>
      <c r="C124" s="75"/>
      <c r="D124" s="75"/>
      <c r="E124" s="75"/>
      <c r="F124" s="75"/>
      <c r="G124" s="75"/>
    </row>
    <row r="125" spans="1:7" x14ac:dyDescent="0.4">
      <c r="A125" s="71" t="s">
        <v>51</v>
      </c>
      <c r="E125" s="76" t="s">
        <v>31</v>
      </c>
      <c r="F125" s="76" t="s">
        <v>33</v>
      </c>
    </row>
    <row r="126" spans="1:7" ht="13.5" thickBot="1" x14ac:dyDescent="0.45">
      <c r="A126" s="79" t="s">
        <v>23</v>
      </c>
      <c r="B126" s="80" t="s">
        <v>21</v>
      </c>
      <c r="C126" s="80" t="s">
        <v>25</v>
      </c>
      <c r="D126" s="80" t="s">
        <v>32</v>
      </c>
      <c r="E126" s="80" t="s">
        <v>32</v>
      </c>
      <c r="F126" s="80" t="s">
        <v>32</v>
      </c>
      <c r="G126" s="80" t="s">
        <v>34</v>
      </c>
    </row>
    <row r="127" spans="1:7" x14ac:dyDescent="0.4">
      <c r="A127" s="71"/>
      <c r="B127" s="76"/>
      <c r="C127" s="76"/>
      <c r="D127" s="76"/>
      <c r="E127" s="76"/>
      <c r="F127" s="76"/>
      <c r="G127" s="76"/>
    </row>
    <row r="128" spans="1:7" x14ac:dyDescent="0.4">
      <c r="A128" s="85">
        <v>44180</v>
      </c>
      <c r="B128" s="40">
        <v>0</v>
      </c>
      <c r="C128" s="87">
        <v>0</v>
      </c>
      <c r="D128" s="40">
        <v>0</v>
      </c>
      <c r="E128" s="40">
        <v>0</v>
      </c>
      <c r="F128" s="40">
        <v>0</v>
      </c>
      <c r="G128" s="40">
        <f>SUM(B128,D128:F128)</f>
        <v>0</v>
      </c>
    </row>
    <row r="129" spans="1:7" x14ac:dyDescent="0.4">
      <c r="A129" s="85">
        <v>44362</v>
      </c>
      <c r="B129" s="40">
        <v>0</v>
      </c>
      <c r="C129" s="87">
        <v>0</v>
      </c>
      <c r="D129" s="40">
        <v>0</v>
      </c>
      <c r="E129" s="40">
        <v>0</v>
      </c>
      <c r="F129" s="40">
        <v>0</v>
      </c>
      <c r="G129" s="40">
        <f>SUM(B129,D129:F129)</f>
        <v>0</v>
      </c>
    </row>
    <row r="131" spans="1:7" x14ac:dyDescent="0.4">
      <c r="A131" s="123" t="s">
        <v>44</v>
      </c>
      <c r="B131" s="123"/>
      <c r="C131" s="124"/>
      <c r="D131" s="124"/>
      <c r="E131" s="124"/>
      <c r="F131" s="124"/>
      <c r="G131" s="124"/>
    </row>
    <row r="132" spans="1:7" x14ac:dyDescent="0.4">
      <c r="A132" s="125" t="s">
        <v>86</v>
      </c>
      <c r="B132" s="125"/>
      <c r="C132" s="126"/>
      <c r="D132" s="126"/>
      <c r="E132" s="126"/>
      <c r="F132" s="126"/>
      <c r="G132" s="126"/>
    </row>
    <row r="133" spans="1:7" x14ac:dyDescent="0.4">
      <c r="A133" s="74"/>
      <c r="B133" s="75"/>
      <c r="C133" s="75"/>
      <c r="D133" s="75"/>
      <c r="E133" s="75"/>
      <c r="F133" s="75"/>
      <c r="G133" s="75"/>
    </row>
    <row r="134" spans="1:7" x14ac:dyDescent="0.4">
      <c r="A134" s="71" t="s">
        <v>51</v>
      </c>
      <c r="E134" s="76" t="s">
        <v>31</v>
      </c>
      <c r="F134" s="76" t="s">
        <v>33</v>
      </c>
    </row>
    <row r="135" spans="1:7" ht="13.5" thickBot="1" x14ac:dyDescent="0.45">
      <c r="A135" s="79" t="s">
        <v>23</v>
      </c>
      <c r="B135" s="80" t="s">
        <v>21</v>
      </c>
      <c r="C135" s="80" t="s">
        <v>25</v>
      </c>
      <c r="D135" s="80" t="s">
        <v>32</v>
      </c>
      <c r="E135" s="80" t="s">
        <v>32</v>
      </c>
      <c r="F135" s="80" t="s">
        <v>32</v>
      </c>
      <c r="G135" s="80" t="s">
        <v>34</v>
      </c>
    </row>
    <row r="136" spans="1:7" x14ac:dyDescent="0.4">
      <c r="A136" s="71"/>
      <c r="B136" s="76"/>
      <c r="C136" s="76"/>
      <c r="D136" s="76"/>
      <c r="E136" s="76"/>
      <c r="F136" s="76"/>
      <c r="G136" s="76"/>
    </row>
    <row r="137" spans="1:7" x14ac:dyDescent="0.4">
      <c r="A137" s="85">
        <v>44180</v>
      </c>
      <c r="B137" s="40">
        <v>0</v>
      </c>
      <c r="C137" s="87">
        <v>0</v>
      </c>
      <c r="D137" s="40">
        <v>2537162.5</v>
      </c>
      <c r="E137" s="40">
        <v>0</v>
      </c>
      <c r="F137" s="40">
        <v>0</v>
      </c>
      <c r="G137" s="40">
        <f>SUM(B137,D137:F137)</f>
        <v>2537162.5</v>
      </c>
    </row>
    <row r="138" spans="1:7" x14ac:dyDescent="0.4">
      <c r="A138" s="85">
        <v>44362</v>
      </c>
      <c r="B138" s="40">
        <v>0</v>
      </c>
      <c r="C138" s="87">
        <v>0</v>
      </c>
      <c r="D138" s="40">
        <v>2537162.5</v>
      </c>
      <c r="E138" s="40">
        <v>0</v>
      </c>
      <c r="F138" s="40">
        <v>0</v>
      </c>
      <c r="G138" s="40">
        <f>SUM(B138,D138:F138)</f>
        <v>2537162.5</v>
      </c>
    </row>
    <row r="140" spans="1:7" x14ac:dyDescent="0.4">
      <c r="A140" s="123" t="s">
        <v>44</v>
      </c>
      <c r="B140" s="123"/>
      <c r="C140" s="124"/>
      <c r="D140" s="124"/>
      <c r="E140" s="124"/>
      <c r="F140" s="124"/>
      <c r="G140" s="124"/>
    </row>
    <row r="141" spans="1:7" x14ac:dyDescent="0.4">
      <c r="A141" s="125" t="s">
        <v>87</v>
      </c>
      <c r="B141" s="125"/>
      <c r="C141" s="126"/>
      <c r="D141" s="126"/>
      <c r="E141" s="126"/>
      <c r="F141" s="126"/>
      <c r="G141" s="126"/>
    </row>
    <row r="142" spans="1:7" x14ac:dyDescent="0.4">
      <c r="A142" s="74"/>
      <c r="B142" s="75"/>
      <c r="C142" s="75"/>
      <c r="D142" s="75"/>
      <c r="E142" s="75"/>
      <c r="F142" s="75"/>
      <c r="G142" s="75"/>
    </row>
    <row r="143" spans="1:7" x14ac:dyDescent="0.4">
      <c r="A143" s="71" t="s">
        <v>51</v>
      </c>
      <c r="E143" s="76" t="s">
        <v>31</v>
      </c>
      <c r="F143" s="76" t="s">
        <v>33</v>
      </c>
    </row>
    <row r="144" spans="1:7" ht="13.5" thickBot="1" x14ac:dyDescent="0.45">
      <c r="A144" s="79" t="s">
        <v>23</v>
      </c>
      <c r="B144" s="80" t="s">
        <v>21</v>
      </c>
      <c r="C144" s="80" t="s">
        <v>25</v>
      </c>
      <c r="D144" s="80" t="s">
        <v>32</v>
      </c>
      <c r="E144" s="80" t="s">
        <v>32</v>
      </c>
      <c r="F144" s="80" t="s">
        <v>32</v>
      </c>
      <c r="G144" s="80" t="s">
        <v>34</v>
      </c>
    </row>
    <row r="145" spans="1:7" x14ac:dyDescent="0.4">
      <c r="A145" s="71"/>
      <c r="B145" s="76"/>
      <c r="C145" s="76"/>
      <c r="D145" s="76"/>
      <c r="E145" s="76"/>
      <c r="F145" s="76"/>
      <c r="G145" s="76"/>
    </row>
    <row r="146" spans="1:7" x14ac:dyDescent="0.4">
      <c r="A146" s="85">
        <v>44180</v>
      </c>
      <c r="B146" s="40">
        <v>0</v>
      </c>
      <c r="C146" s="87">
        <v>0</v>
      </c>
      <c r="D146" s="40">
        <v>2055888.75</v>
      </c>
      <c r="E146" s="40">
        <v>0</v>
      </c>
      <c r="F146" s="40">
        <v>0</v>
      </c>
      <c r="G146" s="40">
        <f>SUM(B146,D146:F146)</f>
        <v>2055888.75</v>
      </c>
    </row>
    <row r="147" spans="1:7" x14ac:dyDescent="0.4">
      <c r="A147" s="85">
        <v>44362</v>
      </c>
      <c r="B147" s="40">
        <v>0</v>
      </c>
      <c r="C147" s="87">
        <v>0</v>
      </c>
      <c r="D147" s="40">
        <v>2055888.75</v>
      </c>
      <c r="E147" s="40">
        <v>0</v>
      </c>
      <c r="F147" s="40">
        <v>0</v>
      </c>
      <c r="G147" s="40">
        <f>SUM(B147,D147:F147)</f>
        <v>2055888.75</v>
      </c>
    </row>
    <row r="149" spans="1:7" hidden="1" x14ac:dyDescent="0.4">
      <c r="A149" s="123" t="s">
        <v>44</v>
      </c>
      <c r="B149" s="123"/>
      <c r="C149" s="124"/>
      <c r="D149" s="124"/>
      <c r="E149" s="124"/>
      <c r="F149" s="124"/>
      <c r="G149" s="124"/>
    </row>
    <row r="150" spans="1:7" hidden="1" x14ac:dyDescent="0.4">
      <c r="A150" s="125" t="s">
        <v>88</v>
      </c>
      <c r="B150" s="125"/>
      <c r="C150" s="126"/>
      <c r="D150" s="126"/>
      <c r="E150" s="126"/>
      <c r="F150" s="126"/>
      <c r="G150" s="126"/>
    </row>
    <row r="151" spans="1:7" hidden="1" x14ac:dyDescent="0.4">
      <c r="A151" s="74"/>
      <c r="B151" s="75"/>
      <c r="C151" s="75"/>
      <c r="D151" s="75"/>
      <c r="E151" s="75"/>
      <c r="F151" s="75"/>
      <c r="G151" s="75"/>
    </row>
    <row r="152" spans="1:7" hidden="1" x14ac:dyDescent="0.4">
      <c r="A152" s="71" t="s">
        <v>51</v>
      </c>
      <c r="E152" s="76" t="s">
        <v>31</v>
      </c>
      <c r="F152" s="76" t="s">
        <v>33</v>
      </c>
    </row>
    <row r="153" spans="1:7" ht="13.5" hidden="1" thickBot="1" x14ac:dyDescent="0.45">
      <c r="A153" s="79" t="s">
        <v>23</v>
      </c>
      <c r="B153" s="80" t="s">
        <v>21</v>
      </c>
      <c r="C153" s="80" t="s">
        <v>25</v>
      </c>
      <c r="D153" s="80" t="s">
        <v>32</v>
      </c>
      <c r="E153" s="80" t="s">
        <v>32</v>
      </c>
      <c r="F153" s="80" t="s">
        <v>32</v>
      </c>
      <c r="G153" s="80" t="s">
        <v>34</v>
      </c>
    </row>
    <row r="154" spans="1:7" hidden="1" x14ac:dyDescent="0.4">
      <c r="A154" s="71"/>
      <c r="B154" s="76"/>
      <c r="C154" s="76"/>
      <c r="D154" s="76"/>
      <c r="E154" s="76"/>
      <c r="F154" s="76"/>
      <c r="G154" s="76"/>
    </row>
    <row r="155" spans="1:7" hidden="1" x14ac:dyDescent="0.4">
      <c r="A155" s="85">
        <v>43814</v>
      </c>
      <c r="B155" s="40">
        <v>0</v>
      </c>
      <c r="C155" s="87">
        <v>0</v>
      </c>
      <c r="D155" s="40">
        <v>0</v>
      </c>
      <c r="E155" s="40">
        <v>0</v>
      </c>
      <c r="F155" s="40">
        <v>0</v>
      </c>
      <c r="G155" s="40">
        <f>SUM(B155,D155:F155)</f>
        <v>0</v>
      </c>
    </row>
    <row r="156" spans="1:7" hidden="1" x14ac:dyDescent="0.4">
      <c r="A156" s="85">
        <v>43997</v>
      </c>
      <c r="B156" s="40">
        <v>0</v>
      </c>
      <c r="C156" s="87">
        <v>0</v>
      </c>
      <c r="D156" s="40">
        <v>0</v>
      </c>
      <c r="E156" s="40">
        <v>0</v>
      </c>
      <c r="F156" s="40">
        <v>0</v>
      </c>
      <c r="G156" s="40">
        <f>SUM(B156,D156:F156)</f>
        <v>0</v>
      </c>
    </row>
    <row r="157" spans="1:7" hidden="1" x14ac:dyDescent="0.4"/>
    <row r="158" spans="1:7" x14ac:dyDescent="0.4">
      <c r="A158" s="123" t="s">
        <v>44</v>
      </c>
      <c r="B158" s="123"/>
      <c r="C158" s="124"/>
      <c r="D158" s="124"/>
      <c r="E158" s="124"/>
      <c r="F158" s="124"/>
      <c r="G158" s="124"/>
    </row>
    <row r="159" spans="1:7" x14ac:dyDescent="0.4">
      <c r="A159" s="125" t="s">
        <v>89</v>
      </c>
      <c r="B159" s="125"/>
      <c r="C159" s="126"/>
      <c r="D159" s="126"/>
      <c r="E159" s="126"/>
      <c r="F159" s="126"/>
      <c r="G159" s="126"/>
    </row>
    <row r="160" spans="1:7" x14ac:dyDescent="0.4">
      <c r="A160" s="74"/>
      <c r="B160" s="75"/>
      <c r="C160" s="75"/>
      <c r="D160" s="75"/>
      <c r="E160" s="75"/>
      <c r="F160" s="75"/>
      <c r="G160" s="75"/>
    </row>
    <row r="161" spans="1:7" x14ac:dyDescent="0.4">
      <c r="A161" s="71" t="s">
        <v>51</v>
      </c>
      <c r="E161" s="76" t="s">
        <v>31</v>
      </c>
      <c r="F161" s="76" t="s">
        <v>33</v>
      </c>
    </row>
    <row r="162" spans="1:7" ht="13.5" thickBot="1" x14ac:dyDescent="0.45">
      <c r="A162" s="79" t="s">
        <v>23</v>
      </c>
      <c r="B162" s="80" t="s">
        <v>21</v>
      </c>
      <c r="C162" s="80" t="s">
        <v>25</v>
      </c>
      <c r="D162" s="80" t="s">
        <v>32</v>
      </c>
      <c r="E162" s="80" t="s">
        <v>32</v>
      </c>
      <c r="F162" s="80" t="s">
        <v>32</v>
      </c>
      <c r="G162" s="80" t="s">
        <v>34</v>
      </c>
    </row>
    <row r="163" spans="1:7" x14ac:dyDescent="0.4">
      <c r="A163" s="71"/>
      <c r="B163" s="76"/>
      <c r="C163" s="76"/>
      <c r="D163" s="76"/>
      <c r="E163" s="76"/>
      <c r="F163" s="76"/>
      <c r="G163" s="76"/>
    </row>
    <row r="164" spans="1:7" x14ac:dyDescent="0.4">
      <c r="A164" s="85">
        <v>44180</v>
      </c>
      <c r="B164" s="40">
        <v>0</v>
      </c>
      <c r="C164" s="101">
        <v>0</v>
      </c>
      <c r="D164" s="40">
        <v>302912.5</v>
      </c>
      <c r="E164" s="40">
        <v>0</v>
      </c>
      <c r="F164" s="40">
        <v>0</v>
      </c>
      <c r="G164" s="40">
        <f>SUM(B164,D164:F164)</f>
        <v>302912.5</v>
      </c>
    </row>
    <row r="165" spans="1:7" x14ac:dyDescent="0.4">
      <c r="A165" s="85">
        <v>44362</v>
      </c>
      <c r="B165" s="40">
        <v>0</v>
      </c>
      <c r="C165" s="101">
        <v>0</v>
      </c>
      <c r="D165" s="40">
        <v>302912.5</v>
      </c>
      <c r="E165" s="40">
        <v>0</v>
      </c>
      <c r="F165" s="40">
        <v>0</v>
      </c>
      <c r="G165" s="40">
        <f>SUM(B165,D165:F165)</f>
        <v>302912.5</v>
      </c>
    </row>
    <row r="167" spans="1:7" x14ac:dyDescent="0.4">
      <c r="A167" s="123" t="s">
        <v>44</v>
      </c>
      <c r="B167" s="123"/>
      <c r="C167" s="124"/>
      <c r="D167" s="124"/>
      <c r="E167" s="124"/>
      <c r="F167" s="124"/>
      <c r="G167" s="124"/>
    </row>
    <row r="168" spans="1:7" x14ac:dyDescent="0.4">
      <c r="A168" s="125" t="s">
        <v>90</v>
      </c>
      <c r="B168" s="125"/>
      <c r="C168" s="126"/>
      <c r="D168" s="126"/>
      <c r="E168" s="126"/>
      <c r="F168" s="126"/>
      <c r="G168" s="126"/>
    </row>
    <row r="169" spans="1:7" x14ac:dyDescent="0.4">
      <c r="A169" s="74"/>
      <c r="B169" s="75"/>
      <c r="C169" s="75"/>
      <c r="D169" s="75"/>
      <c r="E169" s="75"/>
      <c r="F169" s="75"/>
      <c r="G169" s="75"/>
    </row>
    <row r="170" spans="1:7" x14ac:dyDescent="0.4">
      <c r="A170" s="71" t="s">
        <v>51</v>
      </c>
      <c r="E170" s="76" t="s">
        <v>31</v>
      </c>
      <c r="F170" s="76" t="s">
        <v>33</v>
      </c>
    </row>
    <row r="171" spans="1:7" ht="13.5" thickBot="1" x14ac:dyDescent="0.45">
      <c r="A171" s="79" t="s">
        <v>23</v>
      </c>
      <c r="B171" s="80" t="s">
        <v>21</v>
      </c>
      <c r="C171" s="80" t="s">
        <v>25</v>
      </c>
      <c r="D171" s="80" t="s">
        <v>32</v>
      </c>
      <c r="E171" s="80" t="s">
        <v>32</v>
      </c>
      <c r="F171" s="80" t="s">
        <v>32</v>
      </c>
      <c r="G171" s="80" t="s">
        <v>34</v>
      </c>
    </row>
    <row r="172" spans="1:7" x14ac:dyDescent="0.4">
      <c r="A172" s="71"/>
      <c r="B172" s="76"/>
      <c r="C172" s="76"/>
      <c r="D172" s="76"/>
      <c r="E172" s="76"/>
      <c r="F172" s="76"/>
      <c r="G172" s="76"/>
    </row>
    <row r="173" spans="1:7" x14ac:dyDescent="0.4">
      <c r="A173" s="85">
        <v>44180</v>
      </c>
      <c r="B173" s="40">
        <v>0</v>
      </c>
      <c r="C173" s="101">
        <v>0</v>
      </c>
      <c r="D173" s="40">
        <v>2150637.5</v>
      </c>
      <c r="E173" s="40">
        <v>0</v>
      </c>
      <c r="F173" s="40">
        <v>0</v>
      </c>
      <c r="G173" s="40">
        <f>SUM(B173,D173:F173)</f>
        <v>2150637.5</v>
      </c>
    </row>
    <row r="174" spans="1:7" x14ac:dyDescent="0.4">
      <c r="A174" s="85">
        <v>44362</v>
      </c>
      <c r="B174" s="40">
        <v>0</v>
      </c>
      <c r="C174" s="101">
        <v>0</v>
      </c>
      <c r="D174" s="40">
        <v>2150637.5</v>
      </c>
      <c r="E174" s="40">
        <v>0</v>
      </c>
      <c r="F174" s="40">
        <v>0</v>
      </c>
      <c r="G174" s="40">
        <f>SUM(B174,D174:F174)</f>
        <v>2150637.5</v>
      </c>
    </row>
    <row r="176" spans="1:7" x14ac:dyDescent="0.4">
      <c r="A176" s="123" t="s">
        <v>44</v>
      </c>
      <c r="B176" s="123"/>
      <c r="C176" s="124"/>
      <c r="D176" s="124"/>
      <c r="E176" s="124"/>
      <c r="F176" s="124"/>
      <c r="G176" s="124"/>
    </row>
    <row r="177" spans="1:7" x14ac:dyDescent="0.4">
      <c r="A177" s="125" t="s">
        <v>91</v>
      </c>
      <c r="B177" s="125"/>
      <c r="C177" s="126"/>
      <c r="D177" s="126"/>
      <c r="E177" s="126"/>
      <c r="F177" s="126"/>
      <c r="G177" s="126"/>
    </row>
    <row r="178" spans="1:7" x14ac:dyDescent="0.4">
      <c r="A178" s="74"/>
      <c r="B178" s="75"/>
      <c r="C178" s="75"/>
      <c r="D178" s="75"/>
      <c r="E178" s="75"/>
      <c r="F178" s="75"/>
      <c r="G178" s="75"/>
    </row>
    <row r="179" spans="1:7" x14ac:dyDescent="0.4">
      <c r="A179" s="71" t="s">
        <v>51</v>
      </c>
      <c r="E179" s="76" t="s">
        <v>31</v>
      </c>
      <c r="F179" s="76" t="s">
        <v>33</v>
      </c>
    </row>
    <row r="180" spans="1:7" ht="13.5" thickBot="1" x14ac:dyDescent="0.45">
      <c r="A180" s="79" t="s">
        <v>23</v>
      </c>
      <c r="B180" s="80" t="s">
        <v>21</v>
      </c>
      <c r="C180" s="80" t="s">
        <v>25</v>
      </c>
      <c r="D180" s="80" t="s">
        <v>32</v>
      </c>
      <c r="E180" s="80" t="s">
        <v>32</v>
      </c>
      <c r="F180" s="80" t="s">
        <v>32</v>
      </c>
      <c r="G180" s="80" t="s">
        <v>34</v>
      </c>
    </row>
    <row r="181" spans="1:7" x14ac:dyDescent="0.4">
      <c r="A181" s="71"/>
      <c r="B181" s="76"/>
      <c r="C181" s="76"/>
      <c r="D181" s="76"/>
      <c r="E181" s="76"/>
      <c r="F181" s="76"/>
      <c r="G181" s="76"/>
    </row>
    <row r="182" spans="1:7" x14ac:dyDescent="0.4">
      <c r="A182" s="85">
        <v>44180</v>
      </c>
      <c r="B182" s="40">
        <v>0</v>
      </c>
      <c r="C182" s="87">
        <v>0</v>
      </c>
      <c r="D182" s="40">
        <v>0</v>
      </c>
      <c r="E182" s="40">
        <v>0</v>
      </c>
      <c r="F182" s="40">
        <v>0</v>
      </c>
      <c r="G182" s="40">
        <f>SUM(B182,D182:F182)</f>
        <v>0</v>
      </c>
    </row>
    <row r="183" spans="1:7" x14ac:dyDescent="0.4">
      <c r="A183" s="85">
        <v>44362</v>
      </c>
      <c r="B183" s="40">
        <v>0</v>
      </c>
      <c r="C183" s="87">
        <v>0</v>
      </c>
      <c r="D183" s="40">
        <v>0</v>
      </c>
      <c r="E183" s="40">
        <v>0</v>
      </c>
      <c r="F183" s="40">
        <v>0</v>
      </c>
      <c r="G183" s="40">
        <f>SUM(B183,D183:F183)</f>
        <v>0</v>
      </c>
    </row>
    <row r="185" spans="1:7" x14ac:dyDescent="0.4">
      <c r="A185" s="123" t="s">
        <v>44</v>
      </c>
      <c r="B185" s="123"/>
      <c r="C185" s="124"/>
      <c r="D185" s="124"/>
      <c r="E185" s="124"/>
      <c r="F185" s="124"/>
      <c r="G185" s="124"/>
    </row>
    <row r="186" spans="1:7" x14ac:dyDescent="0.4">
      <c r="A186" s="125" t="s">
        <v>92</v>
      </c>
      <c r="B186" s="125"/>
      <c r="C186" s="126"/>
      <c r="D186" s="126"/>
      <c r="E186" s="126"/>
      <c r="F186" s="126"/>
      <c r="G186" s="126"/>
    </row>
    <row r="187" spans="1:7" x14ac:dyDescent="0.4">
      <c r="A187" s="74"/>
      <c r="B187" s="75"/>
      <c r="C187" s="75"/>
      <c r="D187" s="75"/>
      <c r="E187" s="75"/>
      <c r="F187" s="75"/>
      <c r="G187" s="75"/>
    </row>
    <row r="188" spans="1:7" x14ac:dyDescent="0.4">
      <c r="A188" s="71" t="s">
        <v>51</v>
      </c>
      <c r="E188" s="76" t="s">
        <v>31</v>
      </c>
      <c r="F188" s="76" t="s">
        <v>33</v>
      </c>
    </row>
    <row r="189" spans="1:7" ht="13.5" thickBot="1" x14ac:dyDescent="0.45">
      <c r="A189" s="79" t="s">
        <v>23</v>
      </c>
      <c r="B189" s="80" t="s">
        <v>21</v>
      </c>
      <c r="C189" s="80" t="s">
        <v>25</v>
      </c>
      <c r="D189" s="80" t="s">
        <v>32</v>
      </c>
      <c r="E189" s="80" t="s">
        <v>32</v>
      </c>
      <c r="F189" s="80" t="s">
        <v>32</v>
      </c>
      <c r="G189" s="80" t="s">
        <v>34</v>
      </c>
    </row>
    <row r="190" spans="1:7" x14ac:dyDescent="0.4">
      <c r="A190" s="71"/>
      <c r="B190" s="76"/>
      <c r="C190" s="76"/>
      <c r="D190" s="76"/>
      <c r="E190" s="76"/>
      <c r="F190" s="76"/>
      <c r="G190" s="76"/>
    </row>
    <row r="191" spans="1:7" x14ac:dyDescent="0.4">
      <c r="A191" s="85">
        <v>44180</v>
      </c>
      <c r="B191" s="40">
        <v>0</v>
      </c>
      <c r="C191" s="87">
        <v>0</v>
      </c>
      <c r="D191" s="40">
        <v>0</v>
      </c>
      <c r="E191" s="40">
        <v>0</v>
      </c>
      <c r="F191" s="40">
        <v>0</v>
      </c>
      <c r="G191" s="40">
        <f>SUM(B191,D191:F191)</f>
        <v>0</v>
      </c>
    </row>
    <row r="192" spans="1:7" x14ac:dyDescent="0.4">
      <c r="A192" s="85">
        <v>44362</v>
      </c>
      <c r="B192" s="40">
        <v>0</v>
      </c>
      <c r="C192" s="87">
        <v>0</v>
      </c>
      <c r="D192" s="40">
        <v>0</v>
      </c>
      <c r="E192" s="40">
        <v>0</v>
      </c>
      <c r="F192" s="40">
        <v>0</v>
      </c>
      <c r="G192" s="40">
        <f>SUM(B192,D192:F192)</f>
        <v>0</v>
      </c>
    </row>
    <row r="194" spans="1:7" x14ac:dyDescent="0.4">
      <c r="A194" s="123" t="s">
        <v>44</v>
      </c>
      <c r="B194" s="123"/>
      <c r="C194" s="124"/>
      <c r="D194" s="124"/>
      <c r="E194" s="124"/>
      <c r="F194" s="124"/>
      <c r="G194" s="124"/>
    </row>
    <row r="195" spans="1:7" x14ac:dyDescent="0.4">
      <c r="A195" s="125" t="s">
        <v>93</v>
      </c>
      <c r="B195" s="125"/>
      <c r="C195" s="126"/>
      <c r="D195" s="126"/>
      <c r="E195" s="126"/>
      <c r="F195" s="126"/>
      <c r="G195" s="126"/>
    </row>
    <row r="196" spans="1:7" x14ac:dyDescent="0.4">
      <c r="A196" s="74"/>
      <c r="B196" s="75"/>
      <c r="C196" s="75"/>
      <c r="D196" s="75"/>
      <c r="E196" s="75"/>
      <c r="F196" s="75"/>
      <c r="G196" s="75"/>
    </row>
    <row r="197" spans="1:7" x14ac:dyDescent="0.4">
      <c r="A197" s="71" t="s">
        <v>51</v>
      </c>
      <c r="E197" s="76" t="s">
        <v>31</v>
      </c>
      <c r="F197" s="76" t="s">
        <v>33</v>
      </c>
    </row>
    <row r="198" spans="1:7" ht="13.5" thickBot="1" x14ac:dyDescent="0.45">
      <c r="A198" s="79" t="s">
        <v>23</v>
      </c>
      <c r="B198" s="80" t="s">
        <v>21</v>
      </c>
      <c r="C198" s="80" t="s">
        <v>25</v>
      </c>
      <c r="D198" s="80" t="s">
        <v>32</v>
      </c>
      <c r="E198" s="80" t="s">
        <v>32</v>
      </c>
      <c r="F198" s="80" t="s">
        <v>32</v>
      </c>
      <c r="G198" s="80" t="s">
        <v>34</v>
      </c>
    </row>
    <row r="199" spans="1:7" x14ac:dyDescent="0.4">
      <c r="A199" s="71"/>
      <c r="B199" s="76"/>
      <c r="C199" s="76"/>
      <c r="D199" s="76"/>
      <c r="E199" s="76"/>
      <c r="F199" s="76"/>
      <c r="G199" s="76"/>
    </row>
    <row r="200" spans="1:7" x14ac:dyDescent="0.4">
      <c r="A200" s="85">
        <v>44180</v>
      </c>
      <c r="B200" s="40">
        <v>0</v>
      </c>
      <c r="C200" s="87">
        <v>0</v>
      </c>
      <c r="D200" s="40">
        <v>0</v>
      </c>
      <c r="E200" s="40">
        <v>0</v>
      </c>
      <c r="F200" s="40">
        <v>0</v>
      </c>
      <c r="G200" s="40">
        <f>SUM(B200,D200:F200)</f>
        <v>0</v>
      </c>
    </row>
    <row r="201" spans="1:7" x14ac:dyDescent="0.4">
      <c r="A201" s="85">
        <v>44362</v>
      </c>
      <c r="B201" s="40">
        <v>0</v>
      </c>
      <c r="C201" s="87">
        <v>0</v>
      </c>
      <c r="D201" s="40">
        <v>0</v>
      </c>
      <c r="E201" s="40">
        <v>0</v>
      </c>
      <c r="F201" s="40">
        <v>0</v>
      </c>
      <c r="G201" s="40">
        <f>SUM(B201,D201:F201)</f>
        <v>0</v>
      </c>
    </row>
    <row r="203" spans="1:7" x14ac:dyDescent="0.4">
      <c r="A203" s="123" t="s">
        <v>44</v>
      </c>
      <c r="B203" s="123"/>
      <c r="C203" s="124"/>
      <c r="D203" s="124"/>
      <c r="E203" s="124"/>
      <c r="F203" s="124"/>
      <c r="G203" s="124"/>
    </row>
    <row r="204" spans="1:7" x14ac:dyDescent="0.4">
      <c r="A204" s="125" t="s">
        <v>94</v>
      </c>
      <c r="B204" s="125"/>
      <c r="C204" s="126"/>
      <c r="D204" s="126"/>
      <c r="E204" s="126"/>
      <c r="F204" s="126"/>
      <c r="G204" s="126"/>
    </row>
    <row r="205" spans="1:7" x14ac:dyDescent="0.4">
      <c r="A205" s="74"/>
      <c r="B205" s="75"/>
      <c r="C205" s="75"/>
      <c r="D205" s="75"/>
      <c r="E205" s="75"/>
      <c r="F205" s="75"/>
      <c r="G205" s="75"/>
    </row>
    <row r="206" spans="1:7" x14ac:dyDescent="0.4">
      <c r="A206" s="71" t="s">
        <v>51</v>
      </c>
      <c r="E206" s="76" t="s">
        <v>31</v>
      </c>
      <c r="F206" s="76" t="s">
        <v>33</v>
      </c>
    </row>
    <row r="207" spans="1:7" ht="13.5" thickBot="1" x14ac:dyDescent="0.45">
      <c r="A207" s="79" t="s">
        <v>23</v>
      </c>
      <c r="B207" s="80" t="s">
        <v>21</v>
      </c>
      <c r="C207" s="80" t="s">
        <v>25</v>
      </c>
      <c r="D207" s="80" t="s">
        <v>32</v>
      </c>
      <c r="E207" s="80" t="s">
        <v>32</v>
      </c>
      <c r="F207" s="80" t="s">
        <v>32</v>
      </c>
      <c r="G207" s="80" t="s">
        <v>34</v>
      </c>
    </row>
    <row r="208" spans="1:7" x14ac:dyDescent="0.4">
      <c r="A208" s="71"/>
      <c r="B208" s="76"/>
      <c r="C208" s="76"/>
      <c r="D208" s="76"/>
      <c r="E208" s="76"/>
      <c r="F208" s="76"/>
      <c r="G208" s="76"/>
    </row>
    <row r="209" spans="1:8" x14ac:dyDescent="0.4">
      <c r="A209" s="85">
        <v>44180</v>
      </c>
      <c r="B209" s="40">
        <v>0</v>
      </c>
      <c r="C209" s="87">
        <v>0</v>
      </c>
      <c r="D209" s="40">
        <v>0</v>
      </c>
      <c r="E209" s="40">
        <v>0</v>
      </c>
      <c r="F209" s="40">
        <v>0</v>
      </c>
      <c r="G209" s="40">
        <f>SUM(B209,D209:F209)</f>
        <v>0</v>
      </c>
    </row>
    <row r="210" spans="1:8" x14ac:dyDescent="0.4">
      <c r="A210" s="85">
        <v>44362</v>
      </c>
      <c r="B210" s="40">
        <v>0</v>
      </c>
      <c r="C210" s="87">
        <v>0</v>
      </c>
      <c r="D210" s="40">
        <v>0</v>
      </c>
      <c r="E210" s="40">
        <v>0</v>
      </c>
      <c r="F210" s="40">
        <v>0</v>
      </c>
      <c r="G210" s="40">
        <f>SUM(B210,D210:F210)</f>
        <v>0</v>
      </c>
    </row>
    <row r="212" spans="1:8" x14ac:dyDescent="0.4">
      <c r="A212" s="123" t="s">
        <v>75</v>
      </c>
      <c r="B212" s="123"/>
      <c r="C212" s="124"/>
      <c r="D212" s="124"/>
      <c r="E212" s="124"/>
      <c r="F212" s="124"/>
      <c r="G212" s="124"/>
    </row>
    <row r="213" spans="1:8" x14ac:dyDescent="0.4">
      <c r="A213" s="125"/>
      <c r="B213" s="125"/>
      <c r="C213" s="126"/>
      <c r="D213" s="126"/>
      <c r="E213" s="126"/>
      <c r="F213" s="126"/>
      <c r="G213" s="126"/>
    </row>
    <row r="214" spans="1:8" x14ac:dyDescent="0.4">
      <c r="A214" s="74"/>
      <c r="B214" s="75"/>
      <c r="C214" s="75"/>
      <c r="D214" s="75"/>
      <c r="E214" s="75"/>
      <c r="F214" s="75"/>
      <c r="G214" s="75"/>
    </row>
    <row r="215" spans="1:8" x14ac:dyDescent="0.4">
      <c r="A215" s="71" t="s">
        <v>51</v>
      </c>
      <c r="E215" s="76" t="s">
        <v>31</v>
      </c>
      <c r="F215" s="76" t="s">
        <v>33</v>
      </c>
    </row>
    <row r="216" spans="1:8" ht="13.5" thickBot="1" x14ac:dyDescent="0.45">
      <c r="A216" s="79" t="s">
        <v>23</v>
      </c>
      <c r="B216" s="80" t="s">
        <v>21</v>
      </c>
      <c r="C216" s="80" t="s">
        <v>25</v>
      </c>
      <c r="D216" s="80" t="s">
        <v>32</v>
      </c>
      <c r="E216" s="80" t="s">
        <v>32</v>
      </c>
      <c r="F216" s="80" t="s">
        <v>32</v>
      </c>
      <c r="G216" s="80" t="s">
        <v>34</v>
      </c>
    </row>
    <row r="217" spans="1:8" x14ac:dyDescent="0.4">
      <c r="A217" s="71"/>
      <c r="B217" s="76"/>
      <c r="C217" s="76"/>
      <c r="D217" s="76"/>
      <c r="E217" s="76"/>
      <c r="F217" s="76"/>
      <c r="G217" s="76"/>
    </row>
    <row r="218" spans="1:8" x14ac:dyDescent="0.4">
      <c r="A218" s="85">
        <v>44180</v>
      </c>
      <c r="B218" s="40">
        <f>SUM(B38,B47,B56,B65,B74,B83,B92,B101,B110,B119,B128,B137,B146,B164,B173,B182,B191,B200,B209)</f>
        <v>0</v>
      </c>
      <c r="C218" s="122" t="s">
        <v>100</v>
      </c>
      <c r="D218" s="40">
        <f t="shared" ref="D218:G219" si="0">SUM(D11,D20,D29,D38,D47,D56,D65,D74,D83,D92,D101,D110,D119,D128,D137,D146,D164,D173,D182,D191,D200,D209)</f>
        <v>56616133.231111109</v>
      </c>
      <c r="E218" s="40">
        <f t="shared" si="0"/>
        <v>0</v>
      </c>
      <c r="F218" s="40">
        <f t="shared" si="0"/>
        <v>-16008334.18111111</v>
      </c>
      <c r="G218" s="40">
        <f t="shared" si="0"/>
        <v>40607799.049999997</v>
      </c>
      <c r="H218" s="40"/>
    </row>
    <row r="219" spans="1:8" x14ac:dyDescent="0.4">
      <c r="A219" s="85">
        <v>44362</v>
      </c>
      <c r="B219" s="40">
        <f>SUM(B39,B48,B57,B66,B75,B84,B93,B102,B111,B120,B129,B138,B147,B165,B174,B183,B192,B201,B210)</f>
        <v>0</v>
      </c>
      <c r="C219" s="122" t="s">
        <v>100</v>
      </c>
      <c r="D219" s="40">
        <f t="shared" si="0"/>
        <v>58451788.825000003</v>
      </c>
      <c r="E219" s="40">
        <f t="shared" si="0"/>
        <v>0</v>
      </c>
      <c r="F219" s="40">
        <f t="shared" si="0"/>
        <v>-3591500.0750000002</v>
      </c>
      <c r="G219" s="40">
        <f t="shared" si="0"/>
        <v>54860288.75</v>
      </c>
    </row>
    <row r="222" spans="1:8" ht="13.9" x14ac:dyDescent="0.4">
      <c r="A222" s="192">
        <f ca="1">NOW()</f>
        <v>44147.533170601855</v>
      </c>
      <c r="B222" s="192"/>
    </row>
  </sheetData>
  <mergeCells count="1">
    <mergeCell ref="A222:B222"/>
  </mergeCells>
  <pageMargins left="0.7" right="0.7" top="0.75" bottom="0.75" header="0.3" footer="0.3"/>
  <pageSetup fitToHeight="6" orientation="portrait" r:id="rId1"/>
  <rowBreaks count="4" manualBreakCount="4">
    <brk id="48" max="16383" man="1"/>
    <brk id="93" max="16383" man="1"/>
    <brk id="138" max="16383" man="1"/>
    <brk id="19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12</vt:i4>
      </vt:variant>
    </vt:vector>
  </HeadingPairs>
  <TitlesOfParts>
    <vt:vector size="23" baseType="lpstr">
      <vt:lpstr>COI</vt:lpstr>
      <vt:lpstr>C-05 2019A</vt:lpstr>
      <vt:lpstr>2020BCD</vt:lpstr>
      <vt:lpstr>C-31 1of3</vt:lpstr>
      <vt:lpstr>C-31 2of3</vt:lpstr>
      <vt:lpstr>C-31 3of3</vt:lpstr>
      <vt:lpstr>Total Debt</vt:lpstr>
      <vt:lpstr>Prior</vt:lpstr>
      <vt:lpstr>Series Detail</vt:lpstr>
      <vt:lpstr>Refunded Prior</vt:lpstr>
      <vt:lpstr>FY2021</vt:lpstr>
      <vt:lpstr>'2020BCD'!Print_Area</vt:lpstr>
      <vt:lpstr>'C-31 2of3'!Print_Area</vt:lpstr>
      <vt:lpstr>'C-31 3of3'!Print_Area</vt:lpstr>
      <vt:lpstr>COI!Print_Area</vt:lpstr>
      <vt:lpstr>Prior!Print_Area</vt:lpstr>
      <vt:lpstr>'Series Detail'!Print_Area</vt:lpstr>
      <vt:lpstr>'Total Debt'!Print_Area</vt:lpstr>
      <vt:lpstr>'2020BCD'!Print_Titles</vt:lpstr>
      <vt:lpstr>Prior!Print_Titles</vt:lpstr>
      <vt:lpstr>'Total Debt'!Print_Titles</vt:lpstr>
      <vt:lpstr>SeriesTotalEPB_DS</vt:lpstr>
      <vt:lpstr>TotalEPB_DS</vt:lpstr>
    </vt:vector>
  </TitlesOfParts>
  <Company>Morgan Stanley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haywageo</dc:creator>
  <cp:lastModifiedBy>Jason Bormann</cp:lastModifiedBy>
  <cp:lastPrinted>2020-11-12T18:48:37Z</cp:lastPrinted>
  <dcterms:created xsi:type="dcterms:W3CDTF">1999-09-09T17:30:14Z</dcterms:created>
  <dcterms:modified xsi:type="dcterms:W3CDTF">2020-11-12T18:50:23Z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RequiresJobNumber">
    <vt:bool>true</vt:bool>
  </property>
  <property fmtid="{D5CDD505-2E9C-101B-9397-08002B2CF9AE}" pid="3" name="IsNewDesign">
    <vt:lpwstr>True</vt:lpwstr>
  </property>
  <property fmtid="{D5CDD505-2E9C-101B-9397-08002B2CF9AE}" pid="4" name="ProjectName">
    <vt:lpwstr>BU Name or Client/Project Name</vt:lpwstr>
  </property>
  <property fmtid="{D5CDD505-2E9C-101B-9397-08002B2CF9AE}" pid="5" name="PresentationScheme">
    <vt:lpwstr>Printed</vt:lpwstr>
  </property>
  <property fmtid="{D5CDD505-2E9C-101B-9397-08002B2CF9AE}" pid="6" name="IsBluebook">
    <vt:bool>true</vt:bool>
  </property>
  <property fmtid="{D5CDD505-2E9C-101B-9397-08002B2CF9AE}" pid="7" name="Style">
    <vt:lpwstr>IBD</vt:lpwstr>
  </property>
  <property fmtid="{D5CDD505-2E9C-101B-9397-08002B2CF9AE}" pid="8" name="FixChartColors">
    <vt:lpwstr>No</vt:lpwstr>
  </property>
  <property fmtid="{D5CDD505-2E9C-101B-9397-08002B2CF9AE}" pid="9" name="Job">
    <vt:lpwstr>76J7032</vt:lpwstr>
  </property>
  <property fmtid="{D5CDD505-2E9C-101B-9397-08002B2CF9AE}" pid="10" name="Industry Group">
    <vt:lpwstr> </vt:lpwstr>
  </property>
  <property fmtid="{D5CDD505-2E9C-101B-9397-08002B2CF9AE}" pid="11" name="Coverage Group">
    <vt:lpwstr> </vt:lpwstr>
  </property>
  <property fmtid="{D5CDD505-2E9C-101B-9397-08002B2CF9AE}" pid="12" name="Poduct Group">
    <vt:lpwstr> </vt:lpwstr>
  </property>
  <property fmtid="{D5CDD505-2E9C-101B-9397-08002B2CF9AE}" pid="13" name="Client Name">
    <vt:lpwstr> </vt:lpwstr>
  </property>
  <property fmtid="{D5CDD505-2E9C-101B-9397-08002B2CF9AE}" pid="14" name="OutputDevice">
    <vt:lpwstr>Canon Colorpass 1000</vt:lpwstr>
  </property>
  <property fmtid="{D5CDD505-2E9C-101B-9397-08002B2CF9AE}" pid="15" name="Language">
    <vt:lpwstr>English (United States)</vt:lpwstr>
  </property>
  <property fmtid="{D5CDD505-2E9C-101B-9397-08002B2CF9AE}" pid="16" name="AuthorVersion">
    <vt:lpwstr>2.8</vt:lpwstr>
  </property>
  <property fmtid="{D5CDD505-2E9C-101B-9397-08002B2CF9AE}" pid="17" name="ProjectDate">
    <vt:filetime>2012-05-21T13:23:57Z</vt:filetime>
  </property>
  <property fmtid="{D5CDD505-2E9C-101B-9397-08002B2CF9AE}" pid="18" name="_NewReviewCycle">
    <vt:lpwstr/>
  </property>
</Properties>
</file>